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0" yWindow="0" windowWidth="20490" windowHeight="7755" activeTab="1"/>
  </bookViews>
  <sheets>
    <sheet name="Cronograma" sheetId="29" r:id="rId1"/>
    <sheet name="Base de Proteção" sheetId="27" r:id="rId2"/>
    <sheet name="Alojamento" sheetId="26" r:id="rId3"/>
    <sheet name="Centro de Educação" sheetId="25" r:id="rId4"/>
    <sheet name="Adm. e Gerenc." sheetId="30" r:id="rId5"/>
  </sheets>
  <definedNames>
    <definedName name="_xlnm.Print_Area" localSheetId="4">'Adm. e Gerenc.'!$A$1:$I$8</definedName>
    <definedName name="_xlnm.Print_Area" localSheetId="2">Alojamento!$A$1:$O$75</definedName>
    <definedName name="_xlnm.Print_Area" localSheetId="1">'Base de Proteção'!$A$1:$O$133</definedName>
    <definedName name="_xlnm.Print_Area" localSheetId="3">'Centro de Educação'!$A$1:$O$158</definedName>
    <definedName name="_xlnm.Print_Area" localSheetId="0">Cronograma!$A$1:$G$42</definedName>
    <definedName name="_xlnm.Print_Titles" localSheetId="2">Alojamento!$1:$1</definedName>
    <definedName name="_xlnm.Print_Titles" localSheetId="1">'Base de Proteção'!$1:$1</definedName>
    <definedName name="_xlnm.Print_Titles" localSheetId="3">'Centro de Educação'!$1:$1</definedName>
  </definedNames>
  <calcPr calcId="125725"/>
</workbook>
</file>

<file path=xl/calcChain.xml><?xml version="1.0" encoding="utf-8"?>
<calcChain xmlns="http://schemas.openxmlformats.org/spreadsheetml/2006/main">
  <c r="B7" i="29"/>
  <c r="O17" i="27"/>
  <c r="O78" i="25"/>
  <c r="O34" l="1"/>
  <c r="O37" i="27" l="1"/>
  <c r="I37"/>
  <c r="I38"/>
  <c r="O38"/>
  <c r="B21" i="29" l="1"/>
  <c r="B22"/>
  <c r="B13"/>
  <c r="B12"/>
  <c r="B11"/>
  <c r="B10"/>
  <c r="B9"/>
  <c r="O87" i="27"/>
  <c r="O88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6"/>
  <c r="O86" s="1"/>
  <c r="N85"/>
  <c r="O85" s="1"/>
  <c r="O84" l="1"/>
  <c r="F10" i="29" s="1"/>
  <c r="C10" s="1"/>
  <c r="I10" s="1"/>
  <c r="O153" i="25" l="1"/>
  <c r="N64" i="26"/>
  <c r="O64" s="1"/>
  <c r="O63"/>
  <c r="N54" i="25"/>
  <c r="O54" s="1"/>
  <c r="N69"/>
  <c r="O69" s="1"/>
  <c r="O37"/>
  <c r="O38"/>
  <c r="O70" i="26"/>
  <c r="I70"/>
  <c r="O69"/>
  <c r="N68"/>
  <c r="O68" s="1"/>
  <c r="I68"/>
  <c r="N47"/>
  <c r="O47" s="1"/>
  <c r="I47"/>
  <c r="O46"/>
  <c r="I46"/>
  <c r="O45"/>
  <c r="N44"/>
  <c r="O44" s="1"/>
  <c r="I44"/>
  <c r="O32"/>
  <c r="O35" i="27"/>
  <c r="O65"/>
  <c r="I65"/>
  <c r="O64"/>
  <c r="I64"/>
  <c r="O63"/>
  <c r="I63"/>
  <c r="O62"/>
  <c r="I62"/>
  <c r="O61"/>
  <c r="I61"/>
  <c r="N60"/>
  <c r="O60" s="1"/>
  <c r="N59"/>
  <c r="O59" s="1"/>
  <c r="N80"/>
  <c r="O80" s="1"/>
  <c r="O123"/>
  <c r="O124"/>
  <c r="O122"/>
  <c r="O121"/>
  <c r="O117"/>
  <c r="N79"/>
  <c r="O79" s="1"/>
  <c r="N78"/>
  <c r="O78" s="1"/>
  <c r="N77"/>
  <c r="O77" s="1"/>
  <c r="N49"/>
  <c r="O76"/>
  <c r="O75"/>
  <c r="O74"/>
  <c r="O73"/>
  <c r="N72"/>
  <c r="O72" s="1"/>
  <c r="N70"/>
  <c r="O70" s="1"/>
  <c r="N67"/>
  <c r="O67" s="1"/>
  <c r="N68"/>
  <c r="O68" s="1"/>
  <c r="N69"/>
  <c r="O69" s="1"/>
  <c r="O71"/>
  <c r="O62" i="26" l="1"/>
  <c r="F21" i="29" s="1"/>
  <c r="I4" i="30"/>
  <c r="I3"/>
  <c r="O120" i="25"/>
  <c r="N93"/>
  <c r="O79"/>
  <c r="O51"/>
  <c r="O50"/>
  <c r="O113" i="27"/>
  <c r="O114"/>
  <c r="O115"/>
  <c r="O116"/>
  <c r="O112"/>
  <c r="I6" i="30" l="1"/>
  <c r="I7" s="1"/>
  <c r="I8"/>
  <c r="F40" i="29" s="1"/>
  <c r="E40" s="1"/>
  <c r="O111" i="27"/>
  <c r="F12" i="29" s="1"/>
  <c r="C12" s="1"/>
  <c r="I12" s="1"/>
  <c r="B5"/>
  <c r="B4"/>
  <c r="I141" i="25"/>
  <c r="N139"/>
  <c r="I139"/>
  <c r="O152"/>
  <c r="O151"/>
  <c r="I6" i="26"/>
  <c r="I5"/>
  <c r="N4"/>
  <c r="I4"/>
  <c r="D40" i="29" l="1"/>
  <c r="C40"/>
  <c r="O127" i="27"/>
  <c r="N8"/>
  <c r="B33" i="29" l="1"/>
  <c r="B32"/>
  <c r="B31"/>
  <c r="B30"/>
  <c r="B29"/>
  <c r="B28"/>
  <c r="B27"/>
  <c r="B26"/>
  <c r="B25"/>
  <c r="B24"/>
  <c r="B20"/>
  <c r="B19"/>
  <c r="B18"/>
  <c r="B17"/>
  <c r="B16"/>
  <c r="B15"/>
  <c r="B8"/>
  <c r="B6"/>
  <c r="O113" i="25"/>
  <c r="O23"/>
  <c r="N10" l="1"/>
  <c r="N70"/>
  <c r="O70" s="1"/>
  <c r="O144"/>
  <c r="O145"/>
  <c r="O146"/>
  <c r="O147"/>
  <c r="O148"/>
  <c r="O149"/>
  <c r="O71" l="1"/>
  <c r="O125" i="27"/>
  <c r="N126"/>
  <c r="N109"/>
  <c r="O50"/>
  <c r="C3" i="29"/>
  <c r="N82" i="27" l="1"/>
  <c r="N66" i="25"/>
  <c r="N60"/>
  <c r="N61"/>
  <c r="N59"/>
  <c r="N55"/>
  <c r="N56"/>
  <c r="O3" l="1"/>
  <c r="O4"/>
  <c r="O9"/>
  <c r="O10"/>
  <c r="O12"/>
  <c r="O13"/>
  <c r="O15"/>
  <c r="O19"/>
  <c r="O20"/>
  <c r="O22"/>
  <c r="O25"/>
  <c r="O26"/>
  <c r="O27"/>
  <c r="O28"/>
  <c r="O29"/>
  <c r="O31"/>
  <c r="O32"/>
  <c r="O35"/>
  <c r="O41"/>
  <c r="O42"/>
  <c r="O45"/>
  <c r="O46"/>
  <c r="O52"/>
  <c r="O55"/>
  <c r="O56"/>
  <c r="O57"/>
  <c r="O59"/>
  <c r="O60"/>
  <c r="O61"/>
  <c r="O62"/>
  <c r="O63"/>
  <c r="O65"/>
  <c r="O66"/>
  <c r="O67"/>
  <c r="O68"/>
  <c r="O75"/>
  <c r="O76"/>
  <c r="O77"/>
  <c r="O81"/>
  <c r="O82"/>
  <c r="O83"/>
  <c r="O84"/>
  <c r="O85"/>
  <c r="O87"/>
  <c r="O88"/>
  <c r="O89"/>
  <c r="O90"/>
  <c r="O92"/>
  <c r="O93"/>
  <c r="O95"/>
  <c r="O96"/>
  <c r="O97"/>
  <c r="O99"/>
  <c r="O100"/>
  <c r="O102"/>
  <c r="O104"/>
  <c r="O105"/>
  <c r="O109"/>
  <c r="O110"/>
  <c r="O111"/>
  <c r="O112"/>
  <c r="O115"/>
  <c r="O116"/>
  <c r="O117"/>
  <c r="O119"/>
  <c r="O122"/>
  <c r="O123"/>
  <c r="O124"/>
  <c r="O125"/>
  <c r="O126"/>
  <c r="O130"/>
  <c r="O131"/>
  <c r="O132"/>
  <c r="O134"/>
  <c r="O135"/>
  <c r="O138"/>
  <c r="O139"/>
  <c r="O141"/>
  <c r="O142"/>
  <c r="O150"/>
  <c r="O154"/>
  <c r="O5" i="26"/>
  <c r="O6"/>
  <c r="O8"/>
  <c r="O9"/>
  <c r="O10"/>
  <c r="O11"/>
  <c r="O12"/>
  <c r="O14"/>
  <c r="O15"/>
  <c r="O19"/>
  <c r="O20"/>
  <c r="O21"/>
  <c r="O23"/>
  <c r="O24"/>
  <c r="O25"/>
  <c r="O26"/>
  <c r="O27"/>
  <c r="O29"/>
  <c r="O30"/>
  <c r="O31"/>
  <c r="O34"/>
  <c r="O35"/>
  <c r="O39"/>
  <c r="O40"/>
  <c r="O51"/>
  <c r="O49" s="1"/>
  <c r="F19" i="29" s="1"/>
  <c r="O55" i="26"/>
  <c r="O56"/>
  <c r="O57"/>
  <c r="O59"/>
  <c r="O60"/>
  <c r="O67"/>
  <c r="O71"/>
  <c r="O4"/>
  <c r="N58" i="27"/>
  <c r="O58" s="1"/>
  <c r="N52"/>
  <c r="O52" s="1"/>
  <c r="O5"/>
  <c r="O6"/>
  <c r="O8"/>
  <c r="O9"/>
  <c r="O10"/>
  <c r="O12"/>
  <c r="O13"/>
  <c r="O14"/>
  <c r="O15"/>
  <c r="O16"/>
  <c r="O18"/>
  <c r="O22"/>
  <c r="O20" s="1"/>
  <c r="O26"/>
  <c r="O27"/>
  <c r="O29"/>
  <c r="O30"/>
  <c r="O31"/>
  <c r="O33"/>
  <c r="O36"/>
  <c r="O40"/>
  <c r="O44"/>
  <c r="O45"/>
  <c r="O49"/>
  <c r="O51"/>
  <c r="O56"/>
  <c r="O82"/>
  <c r="O104"/>
  <c r="O105"/>
  <c r="O106"/>
  <c r="O108"/>
  <c r="O109"/>
  <c r="O120"/>
  <c r="O126"/>
  <c r="O128"/>
  <c r="O129"/>
  <c r="O4"/>
  <c r="I126"/>
  <c r="I5"/>
  <c r="I6"/>
  <c r="I8"/>
  <c r="I9"/>
  <c r="I10"/>
  <c r="I12"/>
  <c r="I13"/>
  <c r="I14"/>
  <c r="I15"/>
  <c r="I16"/>
  <c r="I18"/>
  <c r="I22"/>
  <c r="I26"/>
  <c r="I27"/>
  <c r="I30"/>
  <c r="I33"/>
  <c r="I36"/>
  <c r="I40"/>
  <c r="I44"/>
  <c r="I45"/>
  <c r="I49"/>
  <c r="I51"/>
  <c r="I52"/>
  <c r="I56"/>
  <c r="I58"/>
  <c r="I82"/>
  <c r="I104"/>
  <c r="I105"/>
  <c r="I106"/>
  <c r="I108"/>
  <c r="I109"/>
  <c r="I120"/>
  <c r="I128"/>
  <c r="I129"/>
  <c r="I4"/>
  <c r="F5" i="29" l="1"/>
  <c r="C5" s="1"/>
  <c r="I5" s="1"/>
  <c r="O17" i="26"/>
  <c r="F16" i="29" s="1"/>
  <c r="D16" s="1"/>
  <c r="O37" i="26"/>
  <c r="F17" i="29" s="1"/>
  <c r="E17" s="1"/>
  <c r="O17" i="25"/>
  <c r="F26" i="29" s="1"/>
  <c r="O137" i="25"/>
  <c r="F33" i="29" s="1"/>
  <c r="C33" s="1"/>
  <c r="O2" i="25"/>
  <c r="F24" i="29" s="1"/>
  <c r="C24" s="1"/>
  <c r="O40" i="25"/>
  <c r="F27" i="29" s="1"/>
  <c r="E27" s="1"/>
  <c r="O47" i="27"/>
  <c r="O42" i="26"/>
  <c r="F18" i="29" s="1"/>
  <c r="O8" i="25"/>
  <c r="F25" i="29" s="1"/>
  <c r="C25" s="1"/>
  <c r="O54" i="27"/>
  <c r="F9" i="29" s="1"/>
  <c r="O42" i="27"/>
  <c r="O53" i="26"/>
  <c r="F20" i="29" s="1"/>
  <c r="E20" s="1"/>
  <c r="O44" i="25"/>
  <c r="F28" i="29" s="1"/>
  <c r="C28" s="1"/>
  <c r="O66" i="26"/>
  <c r="F22" i="29" s="1"/>
  <c r="E22" s="1"/>
  <c r="I22" s="1"/>
  <c r="O2" i="27"/>
  <c r="O119"/>
  <c r="F13" i="29" s="1"/>
  <c r="C13" s="1"/>
  <c r="I13" s="1"/>
  <c r="O102" i="27"/>
  <c r="F11" i="29" s="1"/>
  <c r="C11" s="1"/>
  <c r="I11" s="1"/>
  <c r="O24" i="27"/>
  <c r="F6" i="29" s="1"/>
  <c r="O2" i="26"/>
  <c r="E19" i="29"/>
  <c r="D19"/>
  <c r="O107" i="25"/>
  <c r="F31" i="29" s="1"/>
  <c r="O73" i="25"/>
  <c r="F30" i="29" s="1"/>
  <c r="O48" i="25"/>
  <c r="F29" i="29" s="1"/>
  <c r="O128" i="25"/>
  <c r="F32" i="29" s="1"/>
  <c r="E32" s="1"/>
  <c r="H56" i="26"/>
  <c r="H60"/>
  <c r="N73" l="1"/>
  <c r="F14" i="29" s="1"/>
  <c r="N131" i="27"/>
  <c r="N132" s="1"/>
  <c r="F4" i="29"/>
  <c r="C4" s="1"/>
  <c r="F7"/>
  <c r="E7" s="1"/>
  <c r="I7" s="1"/>
  <c r="F8"/>
  <c r="E8" s="1"/>
  <c r="D9"/>
  <c r="C9"/>
  <c r="I28"/>
  <c r="I24"/>
  <c r="I32"/>
  <c r="I27"/>
  <c r="I17"/>
  <c r="I19"/>
  <c r="I20"/>
  <c r="E16"/>
  <c r="I16" s="1"/>
  <c r="E21"/>
  <c r="E33"/>
  <c r="D33"/>
  <c r="D31"/>
  <c r="C31"/>
  <c r="C6"/>
  <c r="D6"/>
  <c r="C30"/>
  <c r="D30"/>
  <c r="E30"/>
  <c r="D26"/>
  <c r="C26"/>
  <c r="D25"/>
  <c r="I25" s="1"/>
  <c r="D29"/>
  <c r="C29"/>
  <c r="N156" i="25"/>
  <c r="F23" i="29" s="1"/>
  <c r="C18"/>
  <c r="D18"/>
  <c r="F15"/>
  <c r="C15" s="1"/>
  <c r="D8" l="1"/>
  <c r="I8" s="1"/>
  <c r="I33"/>
  <c r="I18"/>
  <c r="I6"/>
  <c r="I9"/>
  <c r="I21"/>
  <c r="I15"/>
  <c r="I26"/>
  <c r="I30"/>
  <c r="I29"/>
  <c r="I31"/>
  <c r="I4"/>
  <c r="N74" i="26"/>
  <c r="N75" s="1"/>
  <c r="N157" i="25"/>
  <c r="N158" s="1"/>
  <c r="F3" i="29"/>
  <c r="F34" s="1"/>
  <c r="E34"/>
  <c r="E35" s="1"/>
  <c r="E36" s="1"/>
  <c r="E41" s="1"/>
  <c r="E42" s="1"/>
  <c r="N133" i="27"/>
  <c r="C34" i="29"/>
  <c r="D34" l="1"/>
  <c r="D35" s="1"/>
  <c r="D36" s="1"/>
  <c r="D41" s="1"/>
  <c r="D42" s="1"/>
  <c r="I23"/>
  <c r="I14"/>
  <c r="I3"/>
  <c r="G14"/>
  <c r="G23"/>
  <c r="F35"/>
  <c r="F36" s="1"/>
  <c r="F41" s="1"/>
  <c r="F42" s="1"/>
  <c r="G3"/>
  <c r="C35"/>
  <c r="I34" l="1"/>
  <c r="I35"/>
  <c r="G41"/>
  <c r="G40"/>
  <c r="G34"/>
  <c r="C36"/>
  <c r="I36" s="1"/>
  <c r="G42" l="1"/>
  <c r="C41"/>
  <c r="C42" s="1"/>
</calcChain>
</file>

<file path=xl/sharedStrings.xml><?xml version="1.0" encoding="utf-8"?>
<sst xmlns="http://schemas.openxmlformats.org/spreadsheetml/2006/main" count="1431" uniqueCount="652">
  <si>
    <t>1.1</t>
  </si>
  <si>
    <t xml:space="preserve"> </t>
  </si>
  <si>
    <t>vb</t>
  </si>
  <si>
    <t>m²</t>
  </si>
  <si>
    <t>3.1</t>
  </si>
  <si>
    <t>m³</t>
  </si>
  <si>
    <t>5.1</t>
  </si>
  <si>
    <t>5.2</t>
  </si>
  <si>
    <t>un</t>
  </si>
  <si>
    <t>m</t>
  </si>
  <si>
    <t>6.1</t>
  </si>
  <si>
    <t>7.1</t>
  </si>
  <si>
    <t>7.2</t>
  </si>
  <si>
    <t>2.1</t>
  </si>
  <si>
    <t>2.2</t>
  </si>
  <si>
    <t>2.3</t>
  </si>
  <si>
    <t>kg</t>
  </si>
  <si>
    <t>1.3</t>
  </si>
  <si>
    <t>1.2</t>
  </si>
  <si>
    <t>pç</t>
  </si>
  <si>
    <t>Mobilização</t>
  </si>
  <si>
    <t>Desmobilização</t>
  </si>
  <si>
    <t>4.1</t>
  </si>
  <si>
    <t>Acessórios</t>
  </si>
  <si>
    <t xml:space="preserve"> m</t>
  </si>
  <si>
    <t>Limpeza complementar de pisos, com produtos químicos</t>
  </si>
  <si>
    <t>3.2</t>
  </si>
  <si>
    <t xml:space="preserve">Quadro de distribuição geral </t>
  </si>
  <si>
    <t>3.3</t>
  </si>
  <si>
    <t>3.4</t>
  </si>
  <si>
    <t xml:space="preserve">Lâmpadas </t>
  </si>
  <si>
    <t xml:space="preserve">Luminárias </t>
  </si>
  <si>
    <t>Torre da Caixa d'Água</t>
  </si>
  <si>
    <t>Diametro 32 mm x 1"</t>
  </si>
  <si>
    <t xml:space="preserve"> pç</t>
  </si>
  <si>
    <t>Diametro 40 mm x 1 1/4"</t>
  </si>
  <si>
    <t>Diametro 60 mm x 2"</t>
  </si>
  <si>
    <t xml:space="preserve">Tubo de PVC marrom, junta soldavel,  conforme 5648 da ABNT inclusive conexões </t>
  </si>
  <si>
    <t>Início de obra</t>
  </si>
  <si>
    <t>2.4</t>
  </si>
  <si>
    <t>2.5</t>
  </si>
  <si>
    <t>4.1.1</t>
  </si>
  <si>
    <t>4.1.2</t>
  </si>
  <si>
    <t>4.1.3</t>
  </si>
  <si>
    <t>5.1.1</t>
  </si>
  <si>
    <t>5.1.2</t>
  </si>
  <si>
    <t>5.1.3</t>
  </si>
  <si>
    <t>Mão-de-Obra de carpintaria - carpinteiros</t>
  </si>
  <si>
    <t>hora</t>
  </si>
  <si>
    <t>Mão-de-Obra de carpintaria - ajudantes</t>
  </si>
  <si>
    <t>Calha para água furtada em chapa galvanizada nº 24, corte 0,33 pintada na cor da telha ou grafite escuro com dobra. Não utilizar chapa em rolo e sem dobra</t>
  </si>
  <si>
    <t>5.1.4</t>
  </si>
  <si>
    <t>Peça 5 fechamento diâmetro 10cm comprimento 2,00m</t>
  </si>
  <si>
    <t>Forma em madeira comum para estrutura</t>
  </si>
  <si>
    <t>Reservatório de fibra de vidro - capacidade de 3.000 litros</t>
  </si>
  <si>
    <t>Extintor manual de água pressurizada - capacidade de 10 litros</t>
  </si>
  <si>
    <t>Extintor manual de gás carbônico - capacidade de 6 kg</t>
  </si>
  <si>
    <t>Adesivo vinílico, padrão regulamentado com área vermelha de 1,00m por 1,00m no piso abaixo dos extintores</t>
  </si>
  <si>
    <t>Adesivo vinílico, padrão regulamentado para identificação dos extintores</t>
  </si>
  <si>
    <t>Extintores  sobre rodas</t>
  </si>
  <si>
    <t>Suporte sobre rodas para extintor</t>
  </si>
  <si>
    <t>Fechadura com maçaneta tipo alavanca, em poliamida, para porta externa</t>
  </si>
  <si>
    <t>cj</t>
  </si>
  <si>
    <t>Guarnição de madeira</t>
  </si>
  <si>
    <t>3.8</t>
  </si>
  <si>
    <t>3.9</t>
  </si>
  <si>
    <t>Revestimento em chapa de aço inoxidável para proteção da porta do sanitário acessível, altura de 45 cm e largura 90 cm, conforme Norma ABNT-NBR 9050</t>
  </si>
  <si>
    <t>Transporte</t>
  </si>
  <si>
    <t>viagem</t>
  </si>
  <si>
    <t>2.6</t>
  </si>
  <si>
    <t>Saboneteira Spray fabricada em plástico ABS de 1° qualidade, alta resistência e durabilidade com válvula dupla de vedação para evitar vazamento, dimensões próximas de 9,5 cm de largura, 12 cm de profundidade e 19 cm de altura</t>
  </si>
  <si>
    <t>Prateleira em granito para armário Copa medindo 1,05x0,63m 1 peça e 1,79x0,63m  2 peças</t>
  </si>
  <si>
    <t>Prateleira em granito para armário Copa mat limp medindo 0,37x0,70m            3 peças</t>
  </si>
  <si>
    <t>Prateleira em granito para armário Sala dos Monitores medindo 1,83x0,55m         4 peças</t>
  </si>
  <si>
    <t>Gabinetes sob bancadas</t>
  </si>
  <si>
    <t>Sob os lavatórios dos Sanitários Masc e Fem - Requadro em madeira revestido em laminado melamínico na cor branca e quatro portas revestidas com laminado melamínico em ambos os lados medindo 1,60x0,75m</t>
  </si>
  <si>
    <t>Adaptador soldável longo com flanges livres para caixa d'agua</t>
  </si>
  <si>
    <t>Pintura, duas demãos com tinta latex acrílica, anti-mofo, para parede interna, em duas demãos, cor branca</t>
  </si>
  <si>
    <t>Assoalho para deck em Pinus elliotti tratado com CCA, espaçamento 1 cm entre em tábuas, com réguas com 2,50 m de comprimento x 11  cm de largura x 4 cm de espessura, com cantos boleados. Não serão aceitos tábuas com nós soltando, rachadas ou com presença de resinas, as tábuas deverão estar secas e serem de 1ª qualidade, ou seja estarem isentas de defeitos como rachaduras longitudinais, rachaduras transversais, ação de fungos, sinais de retração e variação de bitola. As tábuas deverão ser fixadas por parafusos galvanizados e cobertos com cavilhas de madeira ou por pregos ardox galvanizados (metade parafuso, metade prego) sem cabeça. Em ambas situações deverá ser excutada a pré-furação e com alinhamento perfeito (execução com régua para traçar a linha dos pontos de fixação).</t>
  </si>
  <si>
    <t>Limpeza geral. Este ítem inclui a limpeza da edificação, áreas externas, tais como, acessos e gramados.</t>
  </si>
  <si>
    <t>Implantação</t>
  </si>
  <si>
    <t>Item</t>
  </si>
  <si>
    <t>Descrição</t>
  </si>
  <si>
    <t>Un</t>
  </si>
  <si>
    <t>Total</t>
  </si>
  <si>
    <t>Estruturas de Madeiras</t>
  </si>
  <si>
    <t>Arquitetura</t>
  </si>
  <si>
    <t>Elétrica</t>
  </si>
  <si>
    <t>Abrigo das Baterias</t>
  </si>
  <si>
    <t>Combate à Incêndio</t>
  </si>
  <si>
    <t>Total + BDI</t>
  </si>
  <si>
    <t xml:space="preserve">Grama Santo Agostinho ou grama Esmeralda em placas para plantio, incluindo preparo do terreno existente (revolvimento da terra (20cm), com acréscimo de 5kg de fosfato por m² e adubo NPK 10-10-10 incluindo acerto do terreno (30 cm de terra -  base do terreno preparada com terra sem ervas daninhas), além do recobrimento da grama com terra vegetal. </t>
  </si>
  <si>
    <t>Dispenser para toalha interfolhas de papel, produzido em plástico ABS de 1° qualidade, alta resistência dimensões próximas de 25 cm de largura, 8,5 cm de profundidade e 35 cm de altura</t>
  </si>
  <si>
    <t>BDI (30%)</t>
  </si>
  <si>
    <t>Gás</t>
  </si>
  <si>
    <t>S/ Cód.</t>
  </si>
  <si>
    <t>Cabo telefônico CCE-APL, com 4 pares de 0,50 mm, para conexões em rede externa</t>
  </si>
  <si>
    <t>3.5</t>
  </si>
  <si>
    <t>3.6</t>
  </si>
  <si>
    <t>3.7</t>
  </si>
  <si>
    <t>3.10</t>
  </si>
  <si>
    <t>Entrada completa de gás GLP com 2 cilíndros de 45 kg, em alvenaria, porta metálica com tela, registros, encanamento em cobre e conexões</t>
  </si>
  <si>
    <t>Cilíndro de gás (GLP) de 45 kg, com carga</t>
  </si>
  <si>
    <t>Tubo de PVC rígido soldável marrom, DN= 40 mm, (1 1/4´), inclusive conexões</t>
  </si>
  <si>
    <t>Tubo de PVC rígido soldável marrom, DN= 60 mm, (2´), inclusive conexões</t>
  </si>
  <si>
    <t>Registro</t>
  </si>
  <si>
    <t>Válvula de esfera monobloco em PVC passagem plena, acionamento com alavanca, DN= 2´</t>
  </si>
  <si>
    <t>Caixa em PVC de 4´ x 2´</t>
  </si>
  <si>
    <t>Identificador 220V adesivo metálico</t>
  </si>
  <si>
    <t>Interruptor com 1 tecla simples e placa</t>
  </si>
  <si>
    <t>Interruptor com 2 teclas simples e placa</t>
  </si>
  <si>
    <t>Interruptor com 3 teclas simples e placa</t>
  </si>
  <si>
    <t>Tomada 2P+T de 20 A - 250 V, completa</t>
  </si>
  <si>
    <t>7.3</t>
  </si>
  <si>
    <t>7.4</t>
  </si>
  <si>
    <t>Tomada RJ 11 para telefone, sem placa</t>
  </si>
  <si>
    <t>Fio telefônico tipo FI-60, para ligação de aparelhos telefônicos</t>
  </si>
  <si>
    <t>Cabo de cobre de 1,5 mm², isolamento 750 V - isolação em PVC 70°C</t>
  </si>
  <si>
    <t>Eletroduto de PVC rígido roscável de 1/2´ - com acessórios</t>
  </si>
  <si>
    <t>Cod. CPOS</t>
  </si>
  <si>
    <t>1.4</t>
  </si>
  <si>
    <t>2.7</t>
  </si>
  <si>
    <t>3.1.1</t>
  </si>
  <si>
    <t>3.1.2</t>
  </si>
  <si>
    <t>3.2.1</t>
  </si>
  <si>
    <t>3.2.2</t>
  </si>
  <si>
    <t>Dispenser para toalha interfolhas de papel, produzido em plástico ABS de 1 ° qualidade, alta resistência dimensões próximas de 25 cm de largura, 8,5 cm de profundidade e 35 cm de altura</t>
  </si>
  <si>
    <t>3.2.3</t>
  </si>
  <si>
    <t>Dispensador para detergente/sabonete líquido cromado de bancada, acionamento por pressão da mão</t>
  </si>
  <si>
    <t>3.3.1</t>
  </si>
  <si>
    <t>3.3.2</t>
  </si>
  <si>
    <t>3.3.3</t>
  </si>
  <si>
    <t>3.4.1</t>
  </si>
  <si>
    <t>Espelho cristal de 1 ° qualidade,  espessura 4mm  medindo 1,60 m (largura) x 1,00m (altura) com moldura em aluminio anodizado alto brilho fixação com parafusos (pré-furação) e suportes em nylon Sanitários masc. e fem. - duas peças</t>
  </si>
  <si>
    <t>Espelho cristal de 1 ° qualidade,  espessura 4mm  medindo 1,20 m (largura) x 1,00m (altura) com moldura em aluminio anodizado alto brilho fixação com parafusos (pré-furação) e suportes em nylon - lavabo refeitório. - uma peça</t>
  </si>
  <si>
    <t>Espelho cristal de 1 ° qualidad, espessura 4mm  medindo 0,70 m (largura) x 1,00 m (altura) com moldura em aluminio anodizado alto brilho fixação com parafusos (pré-furação) e suportes em nylon</t>
  </si>
  <si>
    <t>6.2</t>
  </si>
  <si>
    <t>6.3</t>
  </si>
  <si>
    <t>6.3.1</t>
  </si>
  <si>
    <t>Tela mosquiteiro em pvc não propagador de chama cor cinza escuro, montado em quadro de alumínio anodizado marrom escuro, instalado internamente em J1 med (1,20x0,90m).</t>
  </si>
  <si>
    <t>Raspagem com calafetação e aplicação de verniz sinteco</t>
  </si>
  <si>
    <t>Resina a base de acrílica, do tipo " Fuseprotek"  ou similar para superficie de pedra - piso ardósia e miracema rodapés e barrado</t>
  </si>
  <si>
    <t>Limpeza geral</t>
  </si>
  <si>
    <t>Água Quente</t>
  </si>
  <si>
    <t>1.6</t>
  </si>
  <si>
    <t>1.7</t>
  </si>
  <si>
    <t>Adesivo vinílico, padrão regulamentado, placa vinílica adesiva, de 22 x 35 cm, para sinalização de equipamentos para proteção e combate a incêndio em geral.</t>
  </si>
  <si>
    <t>Paisagismo</t>
  </si>
  <si>
    <t>Transporte manual horizontal e/ou vertical de entulho até o local de despejo - ensacado</t>
  </si>
  <si>
    <t>1.5</t>
  </si>
  <si>
    <t>Espelho cristal de 1 ° qualidade,  espessura 4mm  medindo 0,90 m (largura) x 1,00m (altura) com moldura em aluminio anodizado alto brilho fixação com parafusos (pré-furação) e suportes em nylon para Banheiro 1.</t>
  </si>
  <si>
    <t>Espelho cristal de 1 ° qualidade,  espessura 4mm  medindo 1,00 m (largura) x 1,00m (altura) com moldura em aluminio anodizado alto brilho fixação com parafusos (pré-furação) e suportes em nylon para Banheiro 2.</t>
  </si>
  <si>
    <t>Espelho cristal de 1 ° qualidad, espessura 4mm  medindo 1,50 m (largura) x 1,00 m (altura) com moldura em aluminio anodizado alto brilho fixação com parafusos (pré-furação) e suportes em nylon para Lavabo.</t>
  </si>
  <si>
    <t>Gaveteiros com 5 gavetas revestido em laminado melamínico na cor verde egeo com corrediças de 1ª qualidade, gavetas resvestidas internamente com o mesmo laminado podendo ser na cor branca medindo 0,45m x 0,75m duas peças</t>
  </si>
  <si>
    <t>Resina de base acrílica,  para superficie de pedra - piso ardósia e miracema, rodapés e barrado</t>
  </si>
  <si>
    <t>Sistema Fotovoltaico de Geração de Energia</t>
  </si>
  <si>
    <t>Sistema Hidráulico</t>
  </si>
  <si>
    <t>Cabo de cobre de 2,5 mm², isolamento 750 V - isolação em PVC 70°C</t>
  </si>
  <si>
    <t>Cordoalha de aço galvanizado, diâmetro de 1/8´ e acessórios para fixação de luminárias</t>
  </si>
  <si>
    <t>Elétrica/Telefonia</t>
  </si>
  <si>
    <t>Barra de neutro e/ou terra</t>
  </si>
  <si>
    <t>Caixa de inspeção do terra cilíndrica em PVC rígido, diâmetro de 300 mm - h= 250 mm</t>
  </si>
  <si>
    <t>Haste de aterramento de 5/8´ x 2,40 m</t>
  </si>
  <si>
    <t>Conector olhal cabo/haste de 5/8´</t>
  </si>
  <si>
    <t>Tampa para caixa de inspeção cilíndrica, aço galvanizado</t>
  </si>
  <si>
    <t>Cabo de cobre nu, têmpera mole, classe 2, de 10 mm²</t>
  </si>
  <si>
    <t>1.8</t>
  </si>
  <si>
    <t>Entrada de Energia Elétrica</t>
  </si>
  <si>
    <t>Supressor de surto monofásico, Fase-Terra, In &gt; ou = 20 kA, Imax. de surto de 65 até 80 kA</t>
  </si>
  <si>
    <t>Concreto preparado no local, fck = 20,0 MPa</t>
  </si>
  <si>
    <t>Lançamento e adensamento de concreto ou massa em fundação</t>
  </si>
  <si>
    <t>Armadura em barra de aço CA-50 (A ou B) fyk= 500 MPa</t>
  </si>
  <si>
    <t>Hidrorrepelente incolor para fachada à base de silano-siloxano oligomérico disperso em água</t>
  </si>
  <si>
    <t>7.1.1</t>
  </si>
  <si>
    <t>7.1.2</t>
  </si>
  <si>
    <t>Pavimentação rampa de acesso às edificações</t>
  </si>
  <si>
    <t>Meio tubo de concreto, DN= 200mm</t>
  </si>
  <si>
    <t>Sistema de desinfecção e Filtragem</t>
  </si>
  <si>
    <t>Filtro de pressão em ABS, para 360 l/h, retrolavalem, com registros e acessórios</t>
  </si>
  <si>
    <t>Dosador de cloro, em plástico, com capacidade para 5m³/h, utilização de pastilhas de cloro e acessórios</t>
  </si>
  <si>
    <t>Conjunto motor-bomba (centrífuga) 1/2 cv monoestágio, Hman= 12 a 20 mca, Q= 8,3 a 5,2 m³/h, caixa de proteção em alvenaria</t>
  </si>
  <si>
    <t>1.3.1</t>
  </si>
  <si>
    <t>1.3.2</t>
  </si>
  <si>
    <t/>
  </si>
  <si>
    <t>2</t>
  </si>
  <si>
    <t>3</t>
  </si>
  <si>
    <t>4</t>
  </si>
  <si>
    <t>5</t>
  </si>
  <si>
    <t>Qt</t>
  </si>
  <si>
    <t>PUMat</t>
  </si>
  <si>
    <t>PUMObra</t>
  </si>
  <si>
    <t>PUServ</t>
  </si>
  <si>
    <r>
      <t>m</t>
    </r>
    <r>
      <rPr>
        <vertAlign val="superscript"/>
        <sz val="11"/>
        <rFont val="Ecofont Vera Sans"/>
        <family val="2"/>
      </rPr>
      <t>2</t>
    </r>
  </si>
  <si>
    <t>Projetado</t>
  </si>
  <si>
    <t>05.04.060</t>
  </si>
  <si>
    <t>S/ Cód</t>
  </si>
  <si>
    <t>42.05.310</t>
  </si>
  <si>
    <t>42.05.200</t>
  </si>
  <si>
    <t>42.05.160</t>
  </si>
  <si>
    <t>42.05.300</t>
  </si>
  <si>
    <t>39.04.040</t>
  </si>
  <si>
    <t>CPOS 164 (DEZ/2014)</t>
  </si>
  <si>
    <t>44.03.130</t>
  </si>
  <si>
    <t>44.03.010</t>
  </si>
  <si>
    <t>26.04.010</t>
  </si>
  <si>
    <t>33.03.740</t>
  </si>
  <si>
    <t>55.01.070</t>
  </si>
  <si>
    <t>45.02.040</t>
  </si>
  <si>
    <t>45.20.020</t>
  </si>
  <si>
    <t>43.20.210</t>
  </si>
  <si>
    <t>41.07.450</t>
  </si>
  <si>
    <t>50.10.100</t>
  </si>
  <si>
    <t>50.10.140</t>
  </si>
  <si>
    <t>50.10.220</t>
  </si>
  <si>
    <t>97.01.010</t>
  </si>
  <si>
    <t>34.02.100</t>
  </si>
  <si>
    <t>38.01.020</t>
  </si>
  <si>
    <t>23.08.040</t>
  </si>
  <si>
    <t>1.1.1</t>
  </si>
  <si>
    <t>1.1.2</t>
  </si>
  <si>
    <t>1.1.3</t>
  </si>
  <si>
    <t>1.1.4</t>
  </si>
  <si>
    <t>1.2.1</t>
  </si>
  <si>
    <t>1.2.2</t>
  </si>
  <si>
    <t>1.2.3</t>
  </si>
  <si>
    <t>39.11.190</t>
  </si>
  <si>
    <t>24.03.200</t>
  </si>
  <si>
    <t>33.03.760</t>
  </si>
  <si>
    <t>55.01.020</t>
  </si>
  <si>
    <t>44.03.180</t>
  </si>
  <si>
    <t>26.01.230</t>
  </si>
  <si>
    <t>46.10.060</t>
  </si>
  <si>
    <t>48.05.020</t>
  </si>
  <si>
    <t>48.02.050</t>
  </si>
  <si>
    <t>44.20.310</t>
  </si>
  <si>
    <t>Luminária retangular de sobrepor tipo calha fechada com difusor em acrílico translúcido para 2 lâmpadas tubular de led</t>
  </si>
  <si>
    <t>Luminária blindada, oval, de sobrepor ou arandela para lâmpada led compacta</t>
  </si>
  <si>
    <t>41.14.090</t>
  </si>
  <si>
    <t>41.13.040</t>
  </si>
  <si>
    <t>29.03.030</t>
  </si>
  <si>
    <t>Lâmpada led tubular, base bipino bilateral de 18 W, 120cm</t>
  </si>
  <si>
    <t>41.02.550</t>
  </si>
  <si>
    <t>40.04.090</t>
  </si>
  <si>
    <t>39.11.090</t>
  </si>
  <si>
    <t>11.03.090</t>
  </si>
  <si>
    <t>11.16.040</t>
  </si>
  <si>
    <t>10.01.040</t>
  </si>
  <si>
    <t>09.01.030</t>
  </si>
  <si>
    <t>23.20.160</t>
  </si>
  <si>
    <t>28.01.040</t>
  </si>
  <si>
    <t>23.20.120</t>
  </si>
  <si>
    <t>39.02.010</t>
  </si>
  <si>
    <t>38.01.080</t>
  </si>
  <si>
    <t>40.07.010</t>
  </si>
  <si>
    <t>40.05.020</t>
  </si>
  <si>
    <t>54.04.340</t>
  </si>
  <si>
    <t>46.12.340</t>
  </si>
  <si>
    <t>Alojamento</t>
  </si>
  <si>
    <t>Valor</t>
  </si>
  <si>
    <t>Base de Proteção</t>
  </si>
  <si>
    <t>Centro de Educação</t>
  </si>
  <si>
    <t>Meses</t>
  </si>
  <si>
    <t>01</t>
  </si>
  <si>
    <t>02</t>
  </si>
  <si>
    <t>03</t>
  </si>
  <si>
    <t>%</t>
  </si>
  <si>
    <t>37.24.031</t>
  </si>
  <si>
    <t>Clarabóia</t>
  </si>
  <si>
    <t>16.20.040</t>
  </si>
  <si>
    <t>Telhado</t>
  </si>
  <si>
    <t xml:space="preserve">Bomba de circulação para água quente </t>
  </si>
  <si>
    <t>Readequação e reinstalação do sistema de água quente e troca de encaminhamento de tubulação</t>
  </si>
  <si>
    <t>43.03.220</t>
  </si>
  <si>
    <t>Lâmpada LED compacta eletrônica, base E27 de 10 W, 100-240V</t>
  </si>
  <si>
    <t>39.03.160</t>
  </si>
  <si>
    <t>Cabo de cobre de 1,5 mm², isolamento 0,6/1 kV - isolação em PVC 70°C</t>
  </si>
  <si>
    <t>54.02.030</t>
  </si>
  <si>
    <t>46.29.010</t>
  </si>
  <si>
    <t>11.18.040</t>
  </si>
  <si>
    <t>Lastro de pedra britada</t>
  </si>
  <si>
    <t>11.18.180</t>
  </si>
  <si>
    <t>Colchão de areia</t>
  </si>
  <si>
    <t>10.02.020</t>
  </si>
  <si>
    <t>Armadura em tela soldada de aço</t>
  </si>
  <si>
    <t>11.16.020</t>
  </si>
  <si>
    <t>Lançamento, espalhamento e adensamento de concreto ou massa em lastro e/ou enchimento</t>
  </si>
  <si>
    <t>11.16.220</t>
  </si>
  <si>
    <t>Nivelamento de piso em concreto com acabadora de superfície</t>
  </si>
  <si>
    <t>Lâmpada led, base E27 de 10 W, 100-240 V</t>
  </si>
  <si>
    <t>Sistema de captação de água em alvenaria ou concreto com tampa de inspeção</t>
  </si>
  <si>
    <t>Instalação de deck e suporte para corrimão</t>
  </si>
  <si>
    <t>Cilindro de gás (GLP) de 45 kg, com carga</t>
  </si>
  <si>
    <t>vj</t>
  </si>
  <si>
    <t>Serviços Preliminares</t>
  </si>
  <si>
    <t>1.3.3</t>
  </si>
  <si>
    <t>1.3.4</t>
  </si>
  <si>
    <t>1.3.5</t>
  </si>
  <si>
    <t>1.3.6</t>
  </si>
  <si>
    <t>2.1.1</t>
  </si>
  <si>
    <t>Equipamentos</t>
  </si>
  <si>
    <t>Armários e Bancadas</t>
  </si>
  <si>
    <t>Limpeza da Obra</t>
  </si>
  <si>
    <t>Sistema de gás</t>
  </si>
  <si>
    <t>6</t>
  </si>
  <si>
    <t>Instalações Elétricas</t>
  </si>
  <si>
    <t>6.1.1</t>
  </si>
  <si>
    <t>6.2.1</t>
  </si>
  <si>
    <t>6.1.2</t>
  </si>
  <si>
    <t>Sinalização de Incêndio</t>
  </si>
  <si>
    <t>6.2.2</t>
  </si>
  <si>
    <t>7.1.3</t>
  </si>
  <si>
    <t>7.2.1</t>
  </si>
  <si>
    <t>7.2.2</t>
  </si>
  <si>
    <t>8</t>
  </si>
  <si>
    <t>Telefonia</t>
  </si>
  <si>
    <t>1.2.4</t>
  </si>
  <si>
    <t>1.2.5</t>
  </si>
  <si>
    <t>Pintura</t>
  </si>
  <si>
    <t>2.1.2</t>
  </si>
  <si>
    <t>2.1.3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</si>
  <si>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</si>
  <si>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</si>
  <si>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</si>
  <si>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</si>
  <si>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</si>
  <si>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</si>
  <si>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</si>
  <si>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</si>
  <si>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2.4.1</t>
  </si>
  <si>
    <t>2.4.2</t>
  </si>
  <si>
    <t>6.1.3</t>
  </si>
  <si>
    <t>Limpeza</t>
  </si>
  <si>
    <t>Adesivo vinílico</t>
  </si>
  <si>
    <t>Mão-de-Obra</t>
  </si>
  <si>
    <t>Terra</t>
  </si>
  <si>
    <t>Sistema  a gás para cozinha e aquecimento solar</t>
  </si>
  <si>
    <t>Deck</t>
  </si>
  <si>
    <t>12.2.1</t>
  </si>
  <si>
    <t>12.2.2</t>
  </si>
  <si>
    <t>12.2.3</t>
  </si>
  <si>
    <t>Folha de porta veneziana maciça, sob medida  (tipo veneziana p/ ventilação) 0, 82 X 2,10 m, com dobradiças, batedor, batente, fechadura, guarnição</t>
  </si>
  <si>
    <t>Porta</t>
  </si>
  <si>
    <t>12.3</t>
  </si>
  <si>
    <t>12.3.1</t>
  </si>
  <si>
    <t>12.3.2</t>
  </si>
  <si>
    <t>12.4</t>
  </si>
  <si>
    <t>12.4.1</t>
  </si>
  <si>
    <t>12.4.2</t>
  </si>
  <si>
    <t>12.4.3</t>
  </si>
  <si>
    <t>12.4.4</t>
  </si>
  <si>
    <t>12.4.5</t>
  </si>
  <si>
    <t>13.1</t>
  </si>
  <si>
    <t>13.1.1</t>
  </si>
  <si>
    <t>13.1.2</t>
  </si>
  <si>
    <t>13.1.3</t>
  </si>
  <si>
    <t>13.2</t>
  </si>
  <si>
    <t>13.2.1</t>
  </si>
  <si>
    <t>13.2.2</t>
  </si>
  <si>
    <t>14.1</t>
  </si>
  <si>
    <t>14.2</t>
  </si>
  <si>
    <t>14.3</t>
  </si>
  <si>
    <t>14.4</t>
  </si>
  <si>
    <t>14.5</t>
  </si>
  <si>
    <t>Cabo PP</t>
  </si>
  <si>
    <t>Porta J4 vidro transparente tipo canelado , esp. 3mm, colocados com baguete de madeira</t>
  </si>
  <si>
    <t>Porta J5 vidro transparente tipo canelado , esp. 3mm, colocados com baguete de madeira</t>
  </si>
  <si>
    <t>3.5.1</t>
  </si>
  <si>
    <t>3.5.2</t>
  </si>
  <si>
    <t>4.2</t>
  </si>
  <si>
    <t>7.2.3</t>
  </si>
  <si>
    <t>7.2.4</t>
  </si>
  <si>
    <t>7.2.5</t>
  </si>
  <si>
    <t>02.08.020</t>
  </si>
  <si>
    <t>05.08.120</t>
  </si>
  <si>
    <t>Transporte travessia Rio Guaraú até praia de acesso N. Arpoador, inclui o carregamento, descarregamento e locomoção através de barco com motor de popa.</t>
  </si>
  <si>
    <t>Transporte de entulho, para distâncias até 20 km</t>
  </si>
  <si>
    <t>Telhas de vidro para iluminação do refeitório tipo portuguesa</t>
  </si>
  <si>
    <t>6.4</t>
  </si>
  <si>
    <t>6.4.1</t>
  </si>
  <si>
    <t>Instalação e manutenção de gerador existe monofásico 10 KVA, 127/220V, diesel. Fornecer e instalar catalisador, silenciador, tanque de combustível com 26l, com capacidade de 7h trabalho contínuo, automação com sistema de gerador fotovoltaico e sistema de partida com bateria</t>
  </si>
  <si>
    <t>50.05.240</t>
  </si>
  <si>
    <t>Luminária para balizamento ou aclaramento de sobrepor completa com lâmpada fluorescente compacta de 9 W</t>
  </si>
  <si>
    <t>Luminária para balizamento ou aclaramento de sobrepor completa com 01 lâmpada led compacta de 3W 100-240V encaixe E27, 40 cm altura</t>
  </si>
  <si>
    <t>40.11.010</t>
  </si>
  <si>
    <t>Relé fotoelétrico 50/60 Hz 127/220 V - 1200 VA, completo</t>
  </si>
  <si>
    <t>Eletroduto de PVC rígido roscável de 1/2´ - com acessórios e caixa de distribuição</t>
  </si>
  <si>
    <t>Vidros</t>
  </si>
  <si>
    <t>6.2.3</t>
  </si>
  <si>
    <t>6.4.2</t>
  </si>
  <si>
    <t>6.4.3</t>
  </si>
  <si>
    <t>6.5</t>
  </si>
  <si>
    <t>6.6</t>
  </si>
  <si>
    <t>6.7</t>
  </si>
  <si>
    <t>6.7.1</t>
  </si>
  <si>
    <t>6.7.2</t>
  </si>
  <si>
    <t>6.7.3</t>
  </si>
  <si>
    <t>6.7.4</t>
  </si>
  <si>
    <t>6.7.5</t>
  </si>
  <si>
    <t>6.7.6</t>
  </si>
  <si>
    <t>Tubo em polipropileno PPR, classe de pressão PN 20, DN= 20 mm, colorido (amarelo, azul, vermelho e etc.) e acessórios</t>
  </si>
  <si>
    <t>h</t>
  </si>
  <si>
    <t>46.12.010</t>
  </si>
  <si>
    <t>Tubo de concreto (PS-1), DN= 300mm</t>
  </si>
  <si>
    <t>06.01.020</t>
  </si>
  <si>
    <t>Escavação manual em solo de 1ª e 2ª categoria em campo aberto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</si>
  <si>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</si>
  <si>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</si>
  <si>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</si>
  <si>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</si>
  <si>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</si>
  <si>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</si>
  <si>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</si>
  <si>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</si>
  <si>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</si>
  <si>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</si>
  <si>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</si>
  <si>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Custo</t>
  </si>
  <si>
    <t>Instalação de sistema existente de aquecimento de passagem a gás com sistema misturador para abastecimento de água quente</t>
  </si>
  <si>
    <t>Termostato manual com válvula de desvio</t>
  </si>
  <si>
    <t>9</t>
  </si>
  <si>
    <t>9.1</t>
  </si>
  <si>
    <t>9.2</t>
  </si>
  <si>
    <t>9.3</t>
  </si>
  <si>
    <t>9.4</t>
  </si>
  <si>
    <t>9.5</t>
  </si>
  <si>
    <t>9.6</t>
  </si>
  <si>
    <t>Drenagem águas Pluviais</t>
  </si>
  <si>
    <t>Placa de identificação para obra (4,.0 x1,5 m)</t>
  </si>
  <si>
    <t>8.1</t>
  </si>
  <si>
    <t>8.2</t>
  </si>
  <si>
    <t>8.3</t>
  </si>
  <si>
    <t>11.18.020</t>
  </si>
  <si>
    <t>Lastro de areia</t>
  </si>
  <si>
    <t>08.05.180</t>
  </si>
  <si>
    <t>Manta geotêxtil com resistência à tração longitudinal de 10kN/m e transversal de 9kN/m</t>
  </si>
  <si>
    <t>46.13.020</t>
  </si>
  <si>
    <t>Tubo em polietileno de alta densidade corrugado perfurado, DN= 4´, inclusive conexões</t>
  </si>
  <si>
    <t>8.4</t>
  </si>
  <si>
    <t>8.5</t>
  </si>
  <si>
    <t>Término de entrada completa de gás GLP com 2 cilíndros de 45 kg, em alvenaria, porta metálica com tela, registros, encanamento em cobre e conexões</t>
  </si>
  <si>
    <t>46.01.030</t>
  </si>
  <si>
    <t>46.01.040</t>
  </si>
  <si>
    <t>37.13.800</t>
  </si>
  <si>
    <t>Mini-disjuntor termomagnético, unipolar 127/220 V, corrente de 10 A até 32 A</t>
  </si>
  <si>
    <t>37.17.090</t>
  </si>
  <si>
    <t>Dispositivo diferencial residual de 63 A x 30 mA - 4 polos</t>
  </si>
  <si>
    <t>37.20.080</t>
  </si>
  <si>
    <t>37.20.030</t>
  </si>
  <si>
    <t>Régua de bornes para 9 polos de 600 V / 50 A</t>
  </si>
  <si>
    <t>7.1.4</t>
  </si>
  <si>
    <t>40.05.040</t>
  </si>
  <si>
    <t>40.05.060</t>
  </si>
  <si>
    <t>40.04.480</t>
  </si>
  <si>
    <t>Conjunto 1 interruptor simples e 1 tomada 2P+T de 10 A, completo</t>
  </si>
  <si>
    <t>40.04.460</t>
  </si>
  <si>
    <t>33.10.010</t>
  </si>
  <si>
    <t>Tinta látex antimofo em massa, inclusive preparo</t>
  </si>
  <si>
    <t>Administração e Gerencia</t>
  </si>
  <si>
    <t>A.01.000.020703</t>
  </si>
  <si>
    <t>Engenheiro senior de civil - mão-de-obra consultiva</t>
  </si>
  <si>
    <t>Administração e Gerenciamento</t>
  </si>
  <si>
    <t>A.01.000.020753</t>
  </si>
  <si>
    <t>Técnico em Edificações (mínimo de 3 anos) - mão-de-obra consultiva</t>
  </si>
  <si>
    <t>Encargos (120%)</t>
  </si>
  <si>
    <t>Total Geral</t>
  </si>
  <si>
    <t>Obtra - Total + BDI</t>
  </si>
  <si>
    <t>Obra - BDI (30%)</t>
  </si>
  <si>
    <t>Obra - Total</t>
  </si>
  <si>
    <t>Obra - (Total + BDI)</t>
  </si>
  <si>
    <t>6.3.2</t>
  </si>
  <si>
    <t>6.3.3</t>
  </si>
  <si>
    <t>Painel fotovoltaíco, 250Wp, 12V</t>
  </si>
  <si>
    <t>Bateria estacionária chumbo-ácido, 12V, 220 Ah</t>
  </si>
  <si>
    <t>Regulador e controlador de carga 12/48V,  80A</t>
  </si>
  <si>
    <t>6.3.4</t>
  </si>
  <si>
    <t>6.3.5</t>
  </si>
  <si>
    <t>6.3.6</t>
  </si>
  <si>
    <t>39.21.070</t>
  </si>
  <si>
    <t>38.13.020</t>
  </si>
  <si>
    <t>Eletroduto corrugado em polietileno de alta densidade, DN= 50 mm, com acessórios</t>
  </si>
  <si>
    <t>Cabo de cobre flexível de 25 mm², isolamento 0,6/1kV - isolação HEPR 90°C, preto e vermelho</t>
  </si>
  <si>
    <t>06.11.040</t>
  </si>
  <si>
    <t>Reaterro manual apiloado sem controle de compactação</t>
  </si>
  <si>
    <t>6.3.7</t>
  </si>
  <si>
    <t>6.3.8</t>
  </si>
  <si>
    <t>6.3.9</t>
  </si>
  <si>
    <t>6.3.10</t>
  </si>
  <si>
    <t>49.03.020</t>
  </si>
  <si>
    <t>Caixa de passagem em alvenaria, 60 x 60 x 60 cm, hermética e fundo com brita</t>
  </si>
  <si>
    <t>Inversor 24/48V - 127V, monofásico, 4.000W, ligação em paralelo, compatível com existente</t>
  </si>
  <si>
    <t>Suporte de perfil metálico em alumínio para 36 módulos fotovoltaícos de 250 Wp, 3,0m de altura do piso, com acessórios de fixação e base de concreto</t>
  </si>
  <si>
    <t>Desinstalação e reinstalação de 24 painéis fotovoltaicos de 240Wp</t>
  </si>
  <si>
    <t>6.3.11</t>
  </si>
  <si>
    <t>6.3.12</t>
  </si>
  <si>
    <t>Caixa plástica com tampa fumê à prova do tempo para 4 disjuntores ISO, sobrepor</t>
  </si>
  <si>
    <t>6.3.13</t>
  </si>
  <si>
    <t>49.08.250</t>
  </si>
  <si>
    <t>Caixa de areia em PVC, diâmetro nominal = 100 mm, com grelha em alumínio</t>
  </si>
  <si>
    <t>Luminária para balizamento ou aclaramento de sobrepor completa com 01 lâmpada led compacta 5W 100-240V encaixe E27, 40 cm altura</t>
  </si>
  <si>
    <t>34.04.130</t>
  </si>
  <si>
    <t>Árvore ornamental tipo Ipê Amarelo - h= 2,00 m</t>
  </si>
  <si>
    <t>34.04.280</t>
  </si>
  <si>
    <t>34.01.010</t>
  </si>
  <si>
    <t>Terra vegetal orgânica comum</t>
  </si>
  <si>
    <t>34.01.020</t>
  </si>
  <si>
    <t>Limpeza e regularização de áreas para ajardinamento (jardins e canteiros)</t>
  </si>
  <si>
    <t>Árvore ornamental tipo Manacá-da-serra h=2,0m</t>
  </si>
  <si>
    <t>6.3.14</t>
  </si>
  <si>
    <t>Sistema de automação de grupo gerador, interligado com sistema fotovoltaico</t>
  </si>
  <si>
    <t>Grupo Gerador Diesel - backup</t>
  </si>
  <si>
    <t>Torre metálica treliçada com 6m de altura e estaiada, com base concreto e broca.</t>
  </si>
  <si>
    <t>Cabo de radiocomunicação</t>
  </si>
  <si>
    <t>Antena de radiocomunicação VHF/UHF, 6dBm</t>
  </si>
  <si>
    <t>6.2.4</t>
  </si>
  <si>
    <t>6.2.5</t>
  </si>
  <si>
    <t>6.2.6</t>
  </si>
  <si>
    <t>6.2.7</t>
  </si>
  <si>
    <t>6.2.8</t>
  </si>
  <si>
    <t>Antena para rádio</t>
  </si>
  <si>
    <t>Revestimento primário com pedra britada, compactação mínima de 95% do PN, caminho entrada (200x1,5x0,1m)</t>
  </si>
  <si>
    <t>Entrada de Energia Elétrica - aterramento</t>
  </si>
  <si>
    <t>2.3.4</t>
  </si>
  <si>
    <t>4.1.4</t>
  </si>
  <si>
    <t>3.6.1</t>
  </si>
  <si>
    <t>27.02.010</t>
  </si>
  <si>
    <t>3.6.2</t>
  </si>
  <si>
    <t>04.03.090</t>
  </si>
  <si>
    <t>Retirada de lona de fibra, inclusive perfis metálicos de fixação</t>
  </si>
  <si>
    <t xml:space="preserve">Chapa de policarbonato compacta cristal 6 mm fizado por perfil de alumínio com gaxetas de neopreme </t>
  </si>
  <si>
    <t>3.7.1</t>
  </si>
  <si>
    <t>3.7.2</t>
  </si>
  <si>
    <t>Torneira de bóia, DN= 1´, esfera</t>
  </si>
  <si>
    <t>Bóia sensor de nível eletrônica, nível baixo e nível alto</t>
  </si>
  <si>
    <t>Válvula de esfera monobloco em PVC passagem plena, acionamento com alavanca, DN= 3/4'</t>
  </si>
  <si>
    <t>Válvula de esfera monobloco em PVC passagem plena, acionamento com alavanca, DN= 1 1/4'</t>
  </si>
  <si>
    <t>Tubo de PVC rígido soldável marrom, DN= 25 mm, (3/4´), inclusive conexões</t>
  </si>
  <si>
    <t>Limpeza final da obra</t>
  </si>
  <si>
    <t>Remoção de entulho de obra, sucata metálica, corte com maçarico, distância 1 Km</t>
  </si>
  <si>
    <t>54.06.040</t>
  </si>
  <si>
    <t>14.6.11</t>
  </si>
  <si>
    <t>7.3.1</t>
  </si>
  <si>
    <t>7.3.2</t>
  </si>
  <si>
    <t>7.3.3</t>
  </si>
  <si>
    <t>7.3.4</t>
  </si>
  <si>
    <t>7.4.1</t>
  </si>
  <si>
    <t>7.4.2</t>
  </si>
  <si>
    <t>7.5</t>
  </si>
  <si>
    <t>7.5.1</t>
  </si>
  <si>
    <t>7.5.2</t>
  </si>
  <si>
    <t>7.5.3</t>
  </si>
  <si>
    <t>7.6</t>
  </si>
  <si>
    <t>7.6.1</t>
  </si>
  <si>
    <t>7.6.2</t>
  </si>
  <si>
    <t>7.7</t>
  </si>
  <si>
    <t>7.7.1</t>
  </si>
  <si>
    <t>7.8</t>
  </si>
  <si>
    <t>7.8.1</t>
  </si>
  <si>
    <t>7.8.2</t>
  </si>
  <si>
    <t>8.1.1</t>
  </si>
  <si>
    <t>8.1.2</t>
  </si>
  <si>
    <t>8.1.3</t>
  </si>
  <si>
    <t>8.1.4</t>
  </si>
  <si>
    <t>8.1.5</t>
  </si>
  <si>
    <t>Telhas de vidro para iluminação tipo portuguesa</t>
  </si>
  <si>
    <t>Interruptor - módulo</t>
  </si>
  <si>
    <t>Tomadas - módulo</t>
  </si>
  <si>
    <t>8,1</t>
  </si>
  <si>
    <t>8.2.1</t>
  </si>
  <si>
    <t>8.2.2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</si>
  <si>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</si>
  <si>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</si>
  <si>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</si>
  <si>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</si>
  <si>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</si>
  <si>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</si>
  <si>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</si>
  <si>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</si>
  <si>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</si>
  <si>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</si>
  <si>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</si>
  <si>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Informática</t>
  </si>
  <si>
    <t>6.8</t>
  </si>
  <si>
    <t>6.9</t>
  </si>
  <si>
    <t>6.10</t>
  </si>
  <si>
    <t>6.11</t>
  </si>
  <si>
    <t>6.12</t>
  </si>
  <si>
    <t>6.13</t>
  </si>
  <si>
    <t>Rack fechado padrão metálico, 19 x 12 Us x 470 mm, vidro fumê</t>
  </si>
  <si>
    <t>Bandeja fixa para rack, 19´ x 500 mm</t>
  </si>
  <si>
    <t>38.01.040</t>
  </si>
  <si>
    <t>Eletroduto de PVC rígido roscável de 3/4´ - com acessórios, branco</t>
  </si>
  <si>
    <t>40.06.500</t>
  </si>
  <si>
    <t>Condulete em PVC de 3/4´ - com tampa, branco</t>
  </si>
  <si>
    <t>Patch cords de 1,50 ou 3,00 m - RJ-45 / RJ-45 - categoria 5e</t>
  </si>
  <si>
    <t>Patch panel de 24 portas - categoria 5e</t>
  </si>
  <si>
    <t>conector RJ-45, categoria 5e</t>
  </si>
  <si>
    <t>Cabo para rede 24 AWG com 4 pares, categoria 5e, cobre nú</t>
  </si>
  <si>
    <t> 39.18.100</t>
  </si>
  <si>
    <t>Cabo coaxial tipo RG 6, 90% malha</t>
  </si>
  <si>
    <t> 39.09.010</t>
  </si>
  <si>
    <t>Conector terminal de compressão para cabo coaxial tipo RG 6</t>
  </si>
  <si>
    <t> 40.04.090</t>
  </si>
  <si>
    <t>Tomada RJ 45 para rede de dados, cat. 5e</t>
  </si>
  <si>
    <t> 69.20.260</t>
  </si>
  <si>
    <t>Protetor de surto híbrido para rede de telecomunicações RG 6</t>
  </si>
  <si>
    <t> 69.10.140</t>
  </si>
  <si>
    <t>Antena em alumínio LOG Periodica UHF 19 elementos conector RG 6 com suporte de fixação</t>
  </si>
  <si>
    <t> 66.20.150</t>
  </si>
  <si>
    <t>Guia organizadora de cabos para rack, 19´ 1 U</t>
  </si>
  <si>
    <t>Roteador WiFi dual band (2,4 e 5 GHz), 4 portas gigabit, 802.11 AC, duas portas USB multifuncional</t>
  </si>
  <si>
    <t>6.14</t>
  </si>
  <si>
    <t>6.15</t>
  </si>
  <si>
    <t>6.16</t>
  </si>
  <si>
    <t>66.08.100</t>
  </si>
  <si>
    <t>69.20.200</t>
  </si>
  <si>
    <t>1.9</t>
  </si>
  <si>
    <t>1.10</t>
  </si>
  <si>
    <t>2.8</t>
  </si>
  <si>
    <t>37.24.032</t>
  </si>
  <si>
    <t>39.02.016</t>
  </si>
  <si>
    <t>39.24.131</t>
  </si>
  <si>
    <t>Cabo de cobre flexível de 2 x 1,5 mm², isolamento 500 V - isolação PP 70° C</t>
  </si>
  <si>
    <t>43.10.300</t>
  </si>
  <si>
    <t>26.04.030</t>
  </si>
  <si>
    <t>33.05.330</t>
  </si>
  <si>
    <t>Verniz em superfície de madeira</t>
  </si>
  <si>
    <t>3.4.2</t>
  </si>
  <si>
    <t>3.4.3</t>
  </si>
  <si>
    <t>3.4.4</t>
  </si>
  <si>
    <t>Readequação e reinstalação do sistema de água quente e troca de caminhamento de tubulação</t>
  </si>
  <si>
    <t>Readequação de circuito elétrico para alimentação de baterias estacionárias</t>
  </si>
  <si>
    <t>30.04.060</t>
  </si>
  <si>
    <t>37.24.040</t>
  </si>
  <si>
    <t>16.33.020</t>
  </si>
  <si>
    <t>20.03.010</t>
  </si>
  <si>
    <t>44.02.060</t>
  </si>
  <si>
    <t>Espelho cristal de 1 ° qualidade,  espessura 4mm  medindo 1,30 m (largura) x 1,15m (altura) com moldura em aluminio anodizado alto brilho fixação com parafusos (pré-furação) e suportes em nylon Sanitários masc. e fem. (2 peças)</t>
  </si>
  <si>
    <t>Espelho cristal de 1 ° qualidad, espessura 4mm  medindo 0,70 m (largura) x 0,90 m (altura) com moldura em aluminio anodizado alto brilho fixação com parafusos (pré-furação) e suportes em nylon. Acessível</t>
  </si>
  <si>
    <t>Raspagem com calafetação e aplicação de verniz sinteco para o deck</t>
  </si>
  <si>
    <t>Resina  base  acrílica (fosca), do tipo " Fuseprotek"  ou similar para superficie de pedra miracema rodapés e barrado de miracema pisos de ardósia (inclusive rodapés e soleiras) e para piso de ladrilho hidráulico.</t>
  </si>
  <si>
    <t>20.20.200</t>
  </si>
  <si>
    <t>Cobertura Deck</t>
  </si>
  <si>
    <t>48.02.001</t>
  </si>
  <si>
    <t>Reservatório de fibra de vidro - capacidade de 500 litros para automação de sistema de bombeamento de água</t>
  </si>
  <si>
    <t>Execução do Piso</t>
  </si>
  <si>
    <t>11.03.140</t>
  </si>
  <si>
    <t>Concreto preparado no local, fck = 30,0 MPa</t>
  </si>
  <si>
    <t>Pavimentação em lajota de concreto 35 MPa, espessura 6 cm, tipos 16 faces, com rejunte em areia na cor amarelo e vermelho - mosaico</t>
  </si>
  <si>
    <t>Guia pré-moldada reta tipo  mini guia para bloco intertravado - fck 25 MPa</t>
  </si>
  <si>
    <t>7.1.5</t>
  </si>
  <si>
    <t>38.13.016</t>
  </si>
  <si>
    <t>Eletroduto corrugado em polietileno de alta densidade, DN= 40 mm, com acessórios - telefonia e dados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</si>
</sst>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 * #,##0.00_)\ _R_$_ ;_ * \(#,##0.00\)\ _R_$_ ;_ * &quot;-&quot;??_)\ _R_$_ ;_ @_ "/>
  </numFmts>
  <fonts count="2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Ecofont Vera Sans"/>
      <family val="2"/>
    </font>
    <font>
      <b/>
      <sz val="11"/>
      <name val="Ecofont Vera Sans"/>
      <family val="2"/>
    </font>
    <font>
      <sz val="11"/>
      <color indexed="10"/>
      <name val="Ecofont Vera Sans"/>
      <family val="2"/>
    </font>
    <font>
      <sz val="11"/>
      <color theme="1"/>
      <name val="Ecofont Vera Sans"/>
      <family val="2"/>
    </font>
    <font>
      <sz val="11"/>
      <color indexed="8"/>
      <name val="Ecofont Vera Sans"/>
      <family val="2"/>
    </font>
    <font>
      <vertAlign val="superscript"/>
      <sz val="11"/>
      <name val="Ecofont Vera Sans"/>
      <family val="2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rgb="FF000000"/>
      </top>
      <bottom/>
      <diagonal/>
    </border>
    <border>
      <left/>
      <right style="thin">
        <color auto="1"/>
      </right>
      <top/>
      <bottom style="hair">
        <color rgb="FF000000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3" fillId="32" borderId="4" applyNumberFormat="0" applyFont="0" applyAlignment="0" applyProtection="0"/>
    <xf numFmtId="9" fontId="1" fillId="0" borderId="0" applyFont="0" applyFill="0" applyBorder="0" applyAlignment="0" applyProtection="0"/>
    <xf numFmtId="0" fontId="13" fillId="21" borderId="5" applyNumberFormat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left" vertical="center" wrapText="1"/>
    </xf>
    <xf numFmtId="4" fontId="21" fillId="0" borderId="0" xfId="50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" fontId="21" fillId="0" borderId="15" xfId="5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 wrapText="1"/>
    </xf>
    <xf numFmtId="4" fontId="21" fillId="0" borderId="11" xfId="50" applyNumberFormat="1" applyFont="1" applyBorder="1" applyAlignment="1">
      <alignment horizontal="right" vertical="center" wrapText="1"/>
    </xf>
    <xf numFmtId="4" fontId="21" fillId="0" borderId="44" xfId="5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" fontId="24" fillId="0" borderId="11" xfId="50" applyNumberFormat="1" applyFont="1" applyFill="1" applyBorder="1" applyAlignment="1">
      <alignment horizontal="right" vertical="center" wrapText="1"/>
    </xf>
    <xf numFmtId="4" fontId="21" fillId="0" borderId="26" xfId="50" applyNumberFormat="1" applyFont="1" applyFill="1" applyBorder="1" applyAlignment="1">
      <alignment horizontal="right" vertical="center" wrapText="1"/>
    </xf>
    <xf numFmtId="4" fontId="24" fillId="0" borderId="16" xfId="50" applyNumberFormat="1" applyFont="1" applyFill="1" applyBorder="1" applyAlignment="1">
      <alignment horizontal="right" vertical="center" wrapText="1"/>
    </xf>
    <xf numFmtId="4" fontId="21" fillId="0" borderId="12" xfId="50" applyNumberFormat="1" applyFont="1" applyFill="1" applyBorder="1" applyAlignment="1">
      <alignment horizontal="right" vertical="center" wrapText="1"/>
    </xf>
    <xf numFmtId="4" fontId="21" fillId="0" borderId="16" xfId="5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21" fillId="0" borderId="17" xfId="5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4" fontId="21" fillId="0" borderId="11" xfId="41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39" fontId="21" fillId="0" borderId="11" xfId="37" applyNumberFormat="1" applyFont="1" applyFill="1" applyBorder="1" applyAlignment="1" applyProtection="1">
      <alignment horizontal="right" vertical="center" wrapText="1"/>
    </xf>
    <xf numFmtId="0" fontId="21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1" xfId="5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4" fontId="21" fillId="33" borderId="17" xfId="50" applyNumberFormat="1" applyFont="1" applyFill="1" applyBorder="1" applyAlignment="1">
      <alignment horizontal="right" vertical="center" wrapText="1"/>
    </xf>
    <xf numFmtId="4" fontId="21" fillId="0" borderId="16" xfId="50" applyNumberFormat="1" applyFont="1" applyBorder="1" applyAlignment="1">
      <alignment horizontal="right" vertical="center" wrapText="1"/>
    </xf>
    <xf numFmtId="4" fontId="21" fillId="0" borderId="14" xfId="50" applyNumberFormat="1" applyFont="1" applyFill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left" vertical="center" wrapText="1"/>
    </xf>
    <xf numFmtId="164" fontId="21" fillId="0" borderId="11" xfId="50" applyFont="1" applyBorder="1" applyAlignment="1">
      <alignment horizontal="center" vertical="center" wrapText="1"/>
    </xf>
    <xf numFmtId="164" fontId="21" fillId="0" borderId="11" xfId="50" applyFont="1" applyFill="1" applyBorder="1" applyAlignment="1">
      <alignment horizontal="center" vertical="center" wrapText="1"/>
    </xf>
    <xf numFmtId="164" fontId="21" fillId="0" borderId="17" xfId="5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4" fontId="21" fillId="0" borderId="15" xfId="50" applyNumberFormat="1" applyFont="1" applyBorder="1" applyAlignment="1">
      <alignment horizontal="right" vertical="center" wrapText="1"/>
    </xf>
    <xf numFmtId="4" fontId="21" fillId="0" borderId="26" xfId="50" applyNumberFormat="1" applyFont="1" applyBorder="1" applyAlignment="1">
      <alignment horizontal="right" vertical="center" wrapText="1"/>
    </xf>
    <xf numFmtId="0" fontId="21" fillId="0" borderId="11" xfId="37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left" vertical="center" wrapText="1"/>
    </xf>
    <xf numFmtId="4" fontId="21" fillId="0" borderId="32" xfId="5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vertical="center" wrapText="1"/>
    </xf>
    <xf numFmtId="4" fontId="21" fillId="0" borderId="35" xfId="50" applyNumberFormat="1" applyFont="1" applyBorder="1" applyAlignment="1">
      <alignment horizontal="right" vertical="center" wrapText="1"/>
    </xf>
    <xf numFmtId="4" fontId="21" fillId="0" borderId="12" xfId="50" applyNumberFormat="1" applyFont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4" fontId="22" fillId="0" borderId="16" xfId="0" applyNumberFormat="1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4" fontId="21" fillId="0" borderId="28" xfId="0" applyNumberFormat="1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left" vertical="center" wrapText="1"/>
    </xf>
    <xf numFmtId="0" fontId="21" fillId="0" borderId="16" xfId="37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4" fontId="21" fillId="0" borderId="10" xfId="50" applyFont="1" applyBorder="1" applyAlignment="1">
      <alignment horizontal="center" vertical="center" wrapText="1"/>
    </xf>
    <xf numFmtId="164" fontId="21" fillId="0" borderId="10" xfId="50" applyFont="1" applyFill="1" applyBorder="1" applyAlignment="1">
      <alignment horizontal="center" vertical="center" wrapText="1"/>
    </xf>
    <xf numFmtId="4" fontId="25" fillId="0" borderId="11" xfId="50" applyNumberFormat="1" applyFont="1" applyBorder="1" applyAlignment="1">
      <alignment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4" fontId="23" fillId="0" borderId="17" xfId="5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0" borderId="12" xfId="37" applyNumberFormat="1" applyFont="1" applyFill="1" applyBorder="1" applyAlignment="1" applyProtection="1">
      <alignment horizontal="right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left" wrapText="1"/>
    </xf>
    <xf numFmtId="164" fontId="21" fillId="0" borderId="17" xfId="50" applyFont="1" applyBorder="1" applyAlignment="1">
      <alignment horizontal="center" wrapText="1"/>
    </xf>
    <xf numFmtId="4" fontId="21" fillId="0" borderId="17" xfId="50" applyNumberFormat="1" applyFont="1" applyBorder="1" applyAlignment="1">
      <alignment horizontal="right" wrapText="1"/>
    </xf>
    <xf numFmtId="4" fontId="21" fillId="0" borderId="26" xfId="50" applyNumberFormat="1" applyFont="1" applyBorder="1" applyAlignment="1">
      <alignment horizontal="right" wrapText="1"/>
    </xf>
    <xf numFmtId="4" fontId="21" fillId="0" borderId="11" xfId="33" applyNumberFormat="1" applyFont="1" applyFill="1" applyBorder="1" applyAlignment="1">
      <alignment horizontal="left" vertical="center" wrapText="1"/>
    </xf>
    <xf numFmtId="0" fontId="21" fillId="0" borderId="11" xfId="33" applyFont="1" applyBorder="1" applyAlignment="1">
      <alignment vertical="center" wrapText="1"/>
    </xf>
    <xf numFmtId="0" fontId="21" fillId="0" borderId="11" xfId="33" applyFont="1" applyFill="1" applyBorder="1" applyAlignment="1">
      <alignment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64" fontId="21" fillId="0" borderId="32" xfId="50" applyFont="1" applyFill="1" applyBorder="1" applyAlignment="1">
      <alignment horizontal="center" vertical="center" wrapText="1"/>
    </xf>
    <xf numFmtId="4" fontId="21" fillId="0" borderId="33" xfId="5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Alignment="1">
      <alignment horizontal="center" vertical="center" wrapText="1"/>
    </xf>
    <xf numFmtId="164" fontId="21" fillId="0" borderId="0" xfId="50" applyFont="1" applyFill="1" applyAlignment="1">
      <alignment horizontal="center" vertical="center" wrapText="1"/>
    </xf>
    <xf numFmtId="0" fontId="22" fillId="33" borderId="1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21" fillId="0" borderId="11" xfId="37" applyNumberFormat="1" applyFont="1" applyFill="1" applyBorder="1" applyAlignment="1">
      <alignment horizontal="center" vertical="center" wrapText="1"/>
    </xf>
    <xf numFmtId="4" fontId="21" fillId="0" borderId="11" xfId="37" applyNumberFormat="1" applyFont="1" applyFill="1" applyBorder="1" applyAlignment="1">
      <alignment horizontal="right" vertical="center" wrapText="1"/>
    </xf>
    <xf numFmtId="4" fontId="21" fillId="0" borderId="11" xfId="37" quotePrefix="1" applyNumberFormat="1" applyFont="1" applyFill="1" applyBorder="1" applyAlignment="1" applyProtection="1">
      <alignment horizontal="right" vertical="center" wrapText="1"/>
    </xf>
    <xf numFmtId="39" fontId="21" fillId="0" borderId="16" xfId="37" applyNumberFormat="1" applyFont="1" applyFill="1" applyBorder="1" applyAlignment="1" applyProtection="1">
      <alignment horizontal="right" vertical="center" wrapText="1"/>
    </xf>
    <xf numFmtId="4" fontId="21" fillId="0" borderId="26" xfId="37" applyNumberFormat="1" applyFont="1" applyFill="1" applyBorder="1" applyAlignment="1" applyProtection="1">
      <alignment horizontal="right" vertical="center" wrapText="1"/>
    </xf>
    <xf numFmtId="0" fontId="24" fillId="0" borderId="27" xfId="0" applyFont="1" applyBorder="1" applyAlignment="1">
      <alignment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" fontId="21" fillId="0" borderId="39" xfId="50" applyNumberFormat="1" applyFont="1" applyFill="1" applyBorder="1" applyAlignment="1">
      <alignment horizontal="right" vertical="center" wrapText="1"/>
    </xf>
    <xf numFmtId="4" fontId="21" fillId="0" borderId="42" xfId="50" applyNumberFormat="1" applyFont="1" applyFill="1" applyBorder="1" applyAlignment="1">
      <alignment horizontal="right" vertical="center" wrapText="1"/>
    </xf>
    <xf numFmtId="4" fontId="22" fillId="0" borderId="0" xfId="5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2" fillId="33" borderId="49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9" fontId="21" fillId="0" borderId="12" xfId="39" applyFont="1" applyFill="1" applyBorder="1" applyAlignment="1">
      <alignment vertical="center"/>
    </xf>
    <xf numFmtId="4" fontId="22" fillId="34" borderId="38" xfId="0" quotePrefix="1" applyNumberFormat="1" applyFont="1" applyFill="1" applyBorder="1" applyAlignment="1">
      <alignment horizontal="center" vertical="center" wrapText="1"/>
    </xf>
    <xf numFmtId="4" fontId="22" fillId="34" borderId="31" xfId="0" quotePrefix="1" applyNumberFormat="1" applyFont="1" applyFill="1" applyBorder="1" applyAlignment="1">
      <alignment horizontal="center" vertical="center" wrapText="1"/>
    </xf>
    <xf numFmtId="4" fontId="22" fillId="34" borderId="50" xfId="0" quotePrefix="1" applyNumberFormat="1" applyFont="1" applyFill="1" applyBorder="1" applyAlignment="1">
      <alignment horizontal="center" vertical="center" wrapText="1"/>
    </xf>
    <xf numFmtId="4" fontId="21" fillId="33" borderId="37" xfId="0" applyNumberFormat="1" applyFont="1" applyFill="1" applyBorder="1" applyAlignment="1">
      <alignment horizontal="center" vertical="center" wrapText="1"/>
    </xf>
    <xf numFmtId="4" fontId="21" fillId="33" borderId="30" xfId="0" applyNumberFormat="1" applyFont="1" applyFill="1" applyBorder="1" applyAlignment="1">
      <alignment horizontal="center" vertical="center" wrapText="1"/>
    </xf>
    <xf numFmtId="4" fontId="21" fillId="33" borderId="49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center" vertical="center" wrapText="1"/>
    </xf>
    <xf numFmtId="4" fontId="21" fillId="33" borderId="12" xfId="0" applyNumberFormat="1" applyFont="1" applyFill="1" applyBorder="1" applyAlignment="1">
      <alignment horizontal="center" vertical="center" wrapText="1"/>
    </xf>
    <xf numFmtId="4" fontId="22" fillId="34" borderId="37" xfId="0" applyNumberFormat="1" applyFont="1" applyFill="1" applyBorder="1" applyAlignment="1">
      <alignment vertical="center"/>
    </xf>
    <xf numFmtId="4" fontId="22" fillId="34" borderId="30" xfId="0" applyNumberFormat="1" applyFont="1" applyFill="1" applyBorder="1" applyAlignment="1">
      <alignment vertical="center"/>
    </xf>
    <xf numFmtId="4" fontId="22" fillId="34" borderId="49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2" fillId="34" borderId="11" xfId="0" applyNumberFormat="1" applyFont="1" applyFill="1" applyBorder="1" applyAlignment="1">
      <alignment vertical="center"/>
    </xf>
    <xf numFmtId="4" fontId="22" fillId="34" borderId="12" xfId="0" applyNumberFormat="1" applyFont="1" applyFill="1" applyBorder="1" applyAlignment="1">
      <alignment vertical="center"/>
    </xf>
    <xf numFmtId="4" fontId="22" fillId="34" borderId="38" xfId="0" applyNumberFormat="1" applyFont="1" applyFill="1" applyBorder="1" applyAlignment="1">
      <alignment vertical="center"/>
    </xf>
    <xf numFmtId="4" fontId="22" fillId="34" borderId="31" xfId="0" applyNumberFormat="1" applyFont="1" applyFill="1" applyBorder="1" applyAlignment="1">
      <alignment vertical="center"/>
    </xf>
    <xf numFmtId="4" fontId="22" fillId="34" borderId="50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4" fontId="21" fillId="0" borderId="45" xfId="50" applyNumberFormat="1" applyFont="1" applyBorder="1" applyAlignment="1">
      <alignment horizontal="right" vertical="center" wrapText="1"/>
    </xf>
    <xf numFmtId="4" fontId="21" fillId="0" borderId="17" xfId="50" applyNumberFormat="1" applyFont="1" applyBorder="1" applyAlignment="1">
      <alignment horizontal="right" vertical="center" wrapText="1"/>
    </xf>
    <xf numFmtId="4" fontId="25" fillId="0" borderId="17" xfId="50" applyNumberFormat="1" applyFont="1" applyBorder="1" applyAlignment="1">
      <alignment vertical="center"/>
    </xf>
    <xf numFmtId="4" fontId="21" fillId="0" borderId="32" xfId="0" applyNumberFormat="1" applyFont="1" applyFill="1" applyBorder="1" applyAlignment="1">
      <alignment vertical="center" wrapText="1"/>
    </xf>
    <xf numFmtId="39" fontId="21" fillId="0" borderId="17" xfId="37" applyNumberFormat="1" applyFont="1" applyFill="1" applyBorder="1" applyAlignment="1" applyProtection="1">
      <alignment horizontal="right" vertical="center" wrapText="1"/>
    </xf>
    <xf numFmtId="4" fontId="21" fillId="0" borderId="36" xfId="50" applyNumberFormat="1" applyFont="1" applyBorder="1" applyAlignment="1">
      <alignment horizontal="right" vertical="center" wrapText="1"/>
    </xf>
    <xf numFmtId="43" fontId="25" fillId="0" borderId="11" xfId="50" applyNumberFormat="1" applyFont="1" applyBorder="1" applyAlignment="1">
      <alignment horizontal="center" vertical="center"/>
    </xf>
    <xf numFmtId="4" fontId="21" fillId="0" borderId="10" xfId="0" quotePrefix="1" applyNumberFormat="1" applyFont="1" applyFill="1" applyBorder="1" applyAlignment="1">
      <alignment vertical="center" wrapText="1"/>
    </xf>
    <xf numFmtId="4" fontId="21" fillId="0" borderId="11" xfId="0" quotePrefix="1" applyNumberFormat="1" applyFont="1" applyFill="1" applyBorder="1" applyAlignment="1">
      <alignment vertical="center" wrapText="1"/>
    </xf>
    <xf numFmtId="49" fontId="21" fillId="0" borderId="34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32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33" borderId="34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4" xfId="50" applyNumberFormat="1" applyFont="1" applyBorder="1" applyAlignment="1">
      <alignment horizontal="right" vertical="center" wrapText="1"/>
    </xf>
    <xf numFmtId="4" fontId="21" fillId="0" borderId="52" xfId="50" applyNumberFormat="1" applyFont="1" applyBorder="1" applyAlignment="1">
      <alignment horizontal="right" vertical="center" wrapText="1"/>
    </xf>
    <xf numFmtId="4" fontId="25" fillId="0" borderId="14" xfId="50" applyNumberFormat="1" applyFont="1" applyBorder="1" applyAlignment="1">
      <alignment vertical="center"/>
    </xf>
    <xf numFmtId="49" fontId="22" fillId="33" borderId="10" xfId="0" applyNumberFormat="1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center" vertical="center" wrapText="1"/>
    </xf>
    <xf numFmtId="49" fontId="22" fillId="33" borderId="16" xfId="0" applyNumberFormat="1" applyFont="1" applyFill="1" applyBorder="1" applyAlignment="1">
      <alignment horizontal="left" vertical="center"/>
    </xf>
    <xf numFmtId="4" fontId="24" fillId="0" borderId="17" xfId="5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vertical="center"/>
    </xf>
    <xf numFmtId="4" fontId="21" fillId="0" borderId="44" xfId="50" applyNumberFormat="1" applyFont="1" applyBorder="1" applyAlignment="1">
      <alignment vertical="center" wrapText="1"/>
    </xf>
    <xf numFmtId="4" fontId="21" fillId="0" borderId="22" xfId="50" applyNumberFormat="1" applyFont="1" applyFill="1" applyBorder="1" applyAlignment="1">
      <alignment vertical="center" wrapText="1"/>
    </xf>
    <xf numFmtId="4" fontId="21" fillId="0" borderId="11" xfId="50" applyNumberFormat="1" applyFont="1" applyFill="1" applyBorder="1" applyAlignment="1">
      <alignment vertical="center" wrapText="1"/>
    </xf>
    <xf numFmtId="4" fontId="24" fillId="0" borderId="11" xfId="50" applyNumberFormat="1" applyFont="1" applyFill="1" applyBorder="1" applyAlignment="1">
      <alignment vertical="center" wrapText="1"/>
    </xf>
    <xf numFmtId="4" fontId="21" fillId="0" borderId="26" xfId="50" applyNumberFormat="1" applyFont="1" applyFill="1" applyBorder="1" applyAlignment="1">
      <alignment vertical="center" wrapText="1"/>
    </xf>
    <xf numFmtId="4" fontId="24" fillId="0" borderId="16" xfId="50" applyNumberFormat="1" applyFont="1" applyFill="1" applyBorder="1" applyAlignment="1">
      <alignment vertical="center" wrapText="1"/>
    </xf>
    <xf numFmtId="4" fontId="21" fillId="0" borderId="12" xfId="50" applyNumberFormat="1" applyFont="1" applyFill="1" applyBorder="1" applyAlignment="1">
      <alignment vertical="center" wrapText="1"/>
    </xf>
    <xf numFmtId="4" fontId="21" fillId="0" borderId="17" xfId="0" applyNumberFormat="1" applyFont="1" applyFill="1" applyBorder="1" applyAlignment="1">
      <alignment vertical="center"/>
    </xf>
    <xf numFmtId="4" fontId="21" fillId="0" borderId="17" xfId="50" applyNumberFormat="1" applyFont="1" applyFill="1" applyBorder="1" applyAlignment="1">
      <alignment vertical="center" wrapText="1"/>
    </xf>
    <xf numFmtId="4" fontId="23" fillId="0" borderId="17" xfId="50" applyNumberFormat="1" applyFont="1" applyFill="1" applyBorder="1" applyAlignment="1">
      <alignment vertical="center" wrapText="1"/>
    </xf>
    <xf numFmtId="4" fontId="24" fillId="0" borderId="17" xfId="50" applyNumberFormat="1" applyFont="1" applyFill="1" applyBorder="1" applyAlignment="1">
      <alignment vertical="center" wrapText="1"/>
    </xf>
    <xf numFmtId="4" fontId="21" fillId="0" borderId="11" xfId="50" applyNumberFormat="1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vertical="center"/>
    </xf>
    <xf numFmtId="4" fontId="21" fillId="0" borderId="52" xfId="50" applyNumberFormat="1" applyFont="1" applyBorder="1" applyAlignment="1">
      <alignment vertical="center" wrapText="1"/>
    </xf>
    <xf numFmtId="4" fontId="21" fillId="33" borderId="17" xfId="0" applyNumberFormat="1" applyFont="1" applyFill="1" applyBorder="1" applyAlignment="1">
      <alignment vertical="center"/>
    </xf>
    <xf numFmtId="4" fontId="21" fillId="33" borderId="17" xfId="50" applyNumberFormat="1" applyFont="1" applyFill="1" applyBorder="1" applyAlignment="1">
      <alignment vertical="center" wrapText="1"/>
    </xf>
    <xf numFmtId="4" fontId="21" fillId="0" borderId="22" xfId="50" applyNumberFormat="1" applyFont="1" applyBorder="1" applyAlignment="1">
      <alignment vertical="center" wrapText="1"/>
    </xf>
    <xf numFmtId="4" fontId="21" fillId="0" borderId="35" xfId="50" applyNumberFormat="1" applyFont="1" applyBorder="1" applyAlignment="1">
      <alignment vertical="center" wrapText="1"/>
    </xf>
    <xf numFmtId="4" fontId="21" fillId="0" borderId="15" xfId="50" applyNumberFormat="1" applyFont="1" applyBorder="1" applyAlignment="1">
      <alignment vertical="center" wrapText="1"/>
    </xf>
    <xf numFmtId="4" fontId="21" fillId="0" borderId="26" xfId="50" applyNumberFormat="1" applyFont="1" applyBorder="1" applyAlignment="1">
      <alignment vertical="center" wrapText="1"/>
    </xf>
    <xf numFmtId="4" fontId="21" fillId="0" borderId="32" xfId="50" applyNumberFormat="1" applyFont="1" applyFill="1" applyBorder="1" applyAlignment="1">
      <alignment vertical="center" wrapText="1"/>
    </xf>
    <xf numFmtId="4" fontId="21" fillId="0" borderId="0" xfId="50" applyNumberFormat="1" applyFont="1" applyFill="1" applyAlignment="1">
      <alignment vertical="center" wrapText="1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1" fillId="0" borderId="11" xfId="5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/>
    </xf>
    <xf numFmtId="4" fontId="21" fillId="0" borderId="17" xfId="50" applyNumberFormat="1" applyFont="1" applyFill="1" applyBorder="1" applyAlignment="1">
      <alignment horizontal="center" vertical="center" wrapText="1"/>
    </xf>
    <xf numFmtId="4" fontId="21" fillId="0" borderId="11" xfId="50" applyNumberFormat="1" applyFont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33" borderId="17" xfId="0" applyNumberFormat="1" applyFont="1" applyFill="1" applyBorder="1" applyAlignment="1">
      <alignment horizontal="center" vertical="center"/>
    </xf>
    <xf numFmtId="4" fontId="21" fillId="0" borderId="35" xfId="50" applyNumberFormat="1" applyFont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center" vertical="center" wrapText="1"/>
    </xf>
    <xf numFmtId="4" fontId="21" fillId="0" borderId="32" xfId="5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0" xfId="50" applyNumberFormat="1" applyFont="1" applyFill="1" applyAlignment="1">
      <alignment horizontal="center" vertical="center" wrapText="1"/>
    </xf>
    <xf numFmtId="4" fontId="21" fillId="0" borderId="53" xfId="50" applyNumberFormat="1" applyFont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vertical="center"/>
    </xf>
    <xf numFmtId="4" fontId="21" fillId="0" borderId="53" xfId="50" applyNumberFormat="1" applyFont="1" applyBorder="1" applyAlignment="1">
      <alignment vertical="center" wrapText="1"/>
    </xf>
    <xf numFmtId="0" fontId="21" fillId="0" borderId="25" xfId="37" applyFont="1" applyFill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vertical="center" wrapText="1"/>
    </xf>
    <xf numFmtId="0" fontId="21" fillId="0" borderId="31" xfId="0" applyFont="1" applyFill="1" applyBorder="1" applyAlignment="1">
      <alignment horizontal="center" vertical="center" wrapText="1"/>
    </xf>
    <xf numFmtId="4" fontId="21" fillId="0" borderId="31" xfId="50" applyNumberFormat="1" applyFont="1" applyFill="1" applyBorder="1" applyAlignment="1">
      <alignment horizontal="right" vertical="center" wrapText="1"/>
    </xf>
    <xf numFmtId="4" fontId="21" fillId="0" borderId="31" xfId="50" applyNumberFormat="1" applyFont="1" applyBorder="1" applyAlignment="1">
      <alignment horizontal="right" vertical="center" wrapText="1"/>
    </xf>
    <xf numFmtId="4" fontId="21" fillId="0" borderId="31" xfId="0" applyNumberFormat="1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center" vertical="center"/>
    </xf>
    <xf numFmtId="4" fontId="25" fillId="0" borderId="31" xfId="50" applyNumberFormat="1" applyFont="1" applyBorder="1" applyAlignment="1">
      <alignment vertical="center"/>
    </xf>
    <xf numFmtId="4" fontId="21" fillId="0" borderId="50" xfId="50" applyNumberFormat="1" applyFont="1" applyBorder="1" applyAlignment="1">
      <alignment vertical="center" wrapText="1"/>
    </xf>
    <xf numFmtId="4" fontId="21" fillId="0" borderId="17" xfId="50" applyNumberFormat="1" applyFont="1" applyBorder="1" applyAlignment="1">
      <alignment vertical="center" wrapText="1"/>
    </xf>
    <xf numFmtId="4" fontId="21" fillId="0" borderId="0" xfId="50" applyNumberFormat="1" applyFont="1" applyAlignment="1">
      <alignment vertical="center"/>
    </xf>
    <xf numFmtId="0" fontId="22" fillId="33" borderId="18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33" borderId="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0" xfId="33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37" applyFont="1" applyFill="1" applyBorder="1" applyAlignment="1" applyProtection="1">
      <alignment horizontal="left" vertical="center" wrapText="1"/>
    </xf>
    <xf numFmtId="0" fontId="21" fillId="0" borderId="31" xfId="37" applyFont="1" applyFill="1" applyBorder="1" applyAlignment="1">
      <alignment vertical="center" wrapText="1"/>
    </xf>
    <xf numFmtId="4" fontId="21" fillId="0" borderId="50" xfId="5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2" fillId="33" borderId="17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21" fillId="0" borderId="38" xfId="37" applyFont="1" applyFill="1" applyBorder="1" applyAlignment="1" applyProtection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1" xfId="41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1" fillId="0" borderId="17" xfId="50" applyNumberFormat="1" applyFont="1" applyBorder="1" applyAlignment="1">
      <alignment horizontal="center" wrapText="1"/>
    </xf>
    <xf numFmtId="4" fontId="21" fillId="0" borderId="31" xfId="5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center" vertical="center" wrapText="1"/>
    </xf>
    <xf numFmtId="4" fontId="21" fillId="0" borderId="16" xfId="50" applyNumberFormat="1" applyFont="1" applyFill="1" applyBorder="1" applyAlignment="1">
      <alignment horizontal="center" vertical="center" wrapText="1"/>
    </xf>
    <xf numFmtId="164" fontId="27" fillId="0" borderId="0" xfId="50" applyFont="1" applyBorder="1" applyAlignment="1">
      <alignment horizontal="center" wrapText="1"/>
    </xf>
    <xf numFmtId="4" fontId="21" fillId="0" borderId="11" xfId="37" applyNumberFormat="1" applyFont="1" applyFill="1" applyBorder="1" applyAlignment="1">
      <alignment horizontal="center" vertical="center" wrapText="1"/>
    </xf>
    <xf numFmtId="39" fontId="21" fillId="0" borderId="11" xfId="37" applyNumberFormat="1" applyFont="1" applyFill="1" applyBorder="1" applyAlignment="1" applyProtection="1">
      <alignment horizontal="center" vertical="center" wrapText="1"/>
    </xf>
    <xf numFmtId="39" fontId="21" fillId="0" borderId="16" xfId="37" applyNumberFormat="1" applyFont="1" applyFill="1" applyBorder="1" applyAlignment="1" applyProtection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14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vertical="center" wrapText="1"/>
    </xf>
    <xf numFmtId="0" fontId="22" fillId="33" borderId="54" xfId="0" applyFont="1" applyFill="1" applyBorder="1" applyAlignment="1">
      <alignment vertical="center" wrapText="1"/>
    </xf>
    <xf numFmtId="0" fontId="27" fillId="0" borderId="55" xfId="0" applyFont="1" applyBorder="1" applyAlignment="1">
      <alignment horizontal="center" wrapText="1"/>
    </xf>
    <xf numFmtId="164" fontId="27" fillId="0" borderId="55" xfId="50" applyFont="1" applyBorder="1" applyAlignment="1">
      <alignment horizontal="right" wrapText="1"/>
    </xf>
    <xf numFmtId="0" fontId="22" fillId="0" borderId="16" xfId="0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/>
    </xf>
    <xf numFmtId="0" fontId="22" fillId="33" borderId="28" xfId="0" applyFont="1" applyFill="1" applyBorder="1" applyAlignment="1">
      <alignment vertical="center" wrapText="1"/>
    </xf>
    <xf numFmtId="0" fontId="21" fillId="33" borderId="36" xfId="0" applyFont="1" applyFill="1" applyBorder="1" applyAlignment="1">
      <alignment vertical="center" wrapText="1"/>
    </xf>
    <xf numFmtId="4" fontId="21" fillId="33" borderId="36" xfId="50" applyNumberFormat="1" applyFont="1" applyFill="1" applyBorder="1" applyAlignment="1">
      <alignment horizontal="right" vertical="center" wrapText="1"/>
    </xf>
    <xf numFmtId="4" fontId="21" fillId="33" borderId="36" xfId="0" applyNumberFormat="1" applyFont="1" applyFill="1" applyBorder="1" applyAlignment="1">
      <alignment vertical="center"/>
    </xf>
    <xf numFmtId="4" fontId="21" fillId="33" borderId="36" xfId="0" applyNumberFormat="1" applyFont="1" applyFill="1" applyBorder="1" applyAlignment="1">
      <alignment horizontal="center" vertical="center"/>
    </xf>
    <xf numFmtId="4" fontId="21" fillId="33" borderId="36" xfId="50" applyNumberFormat="1" applyFont="1" applyFill="1" applyBorder="1" applyAlignment="1">
      <alignment vertical="center" wrapText="1"/>
    </xf>
    <xf numFmtId="0" fontId="22" fillId="33" borderId="56" xfId="0" applyFont="1" applyFill="1" applyBorder="1" applyAlignment="1">
      <alignment horizontal="left" vertical="center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horizontal="center" vertical="center" wrapText="1"/>
    </xf>
    <xf numFmtId="1" fontId="22" fillId="34" borderId="58" xfId="0" applyNumberFormat="1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4" fontId="22" fillId="34" borderId="58" xfId="0" applyNumberFormat="1" applyFont="1" applyFill="1" applyBorder="1" applyAlignment="1">
      <alignment horizontal="center" vertical="center"/>
    </xf>
    <xf numFmtId="4" fontId="22" fillId="34" borderId="58" xfId="50" applyNumberFormat="1" applyFont="1" applyFill="1" applyBorder="1" applyAlignment="1">
      <alignment horizontal="center" vertical="center" wrapText="1"/>
    </xf>
    <xf numFmtId="4" fontId="22" fillId="34" borderId="59" xfId="50" applyNumberFormat="1" applyFont="1" applyFill="1" applyBorder="1" applyAlignment="1">
      <alignment horizontal="center" vertical="center" wrapText="1"/>
    </xf>
    <xf numFmtId="43" fontId="25" fillId="35" borderId="11" xfId="50" applyNumberFormat="1" applyFont="1" applyFill="1" applyBorder="1" applyAlignment="1">
      <alignment horizontal="center" vertical="center" wrapText="1"/>
    </xf>
    <xf numFmtId="43" fontId="25" fillId="35" borderId="11" xfId="50" applyNumberFormat="1" applyFont="1" applyFill="1" applyBorder="1" applyAlignment="1">
      <alignment horizontal="right" vertical="center" wrapText="1"/>
    </xf>
    <xf numFmtId="0" fontId="25" fillId="35" borderId="11" xfId="0" applyFont="1" applyFill="1" applyBorder="1" applyAlignment="1">
      <alignment horizontal="center" vertical="center" wrapText="1"/>
    </xf>
    <xf numFmtId="4" fontId="21" fillId="0" borderId="44" xfId="50" applyNumberFormat="1" applyFont="1" applyFill="1" applyBorder="1" applyAlignment="1">
      <alignment horizontal="right" vertical="center" wrapText="1"/>
    </xf>
    <xf numFmtId="4" fontId="21" fillId="0" borderId="44" xfId="50" applyNumberFormat="1" applyFont="1" applyFill="1" applyBorder="1" applyAlignment="1">
      <alignment vertical="center" wrapText="1"/>
    </xf>
    <xf numFmtId="0" fontId="25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left" vertical="center"/>
    </xf>
    <xf numFmtId="43" fontId="25" fillId="35" borderId="11" xfId="50" applyNumberFormat="1" applyFont="1" applyFill="1" applyBorder="1" applyAlignment="1">
      <alignment horizontal="center" vertical="center"/>
    </xf>
    <xf numFmtId="43" fontId="25" fillId="35" borderId="11" xfId="50" applyNumberFormat="1" applyFont="1" applyFill="1" applyBorder="1" applyAlignment="1">
      <alignment horizontal="righ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60" xfId="0" applyFont="1" applyFill="1" applyBorder="1" applyAlignment="1">
      <alignment horizontal="left" vertical="center"/>
    </xf>
    <xf numFmtId="4" fontId="21" fillId="0" borderId="45" xfId="50" applyNumberFormat="1" applyFont="1" applyFill="1" applyBorder="1" applyAlignment="1">
      <alignment horizontal="right" vertical="center" wrapText="1"/>
    </xf>
    <xf numFmtId="4" fontId="21" fillId="0" borderId="60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 wrapText="1"/>
    </xf>
    <xf numFmtId="4" fontId="21" fillId="0" borderId="36" xfId="5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center" vertical="center" wrapText="1"/>
    </xf>
    <xf numFmtId="4" fontId="22" fillId="0" borderId="33" xfId="50" applyNumberFormat="1" applyFont="1" applyFill="1" applyBorder="1" applyAlignment="1">
      <alignment horizontal="right" vertical="center" wrapText="1"/>
    </xf>
    <xf numFmtId="4" fontId="22" fillId="34" borderId="38" xfId="0" applyNumberFormat="1" applyFont="1" applyFill="1" applyBorder="1" applyAlignment="1">
      <alignment horizontal="center" vertical="center" wrapText="1"/>
    </xf>
    <xf numFmtId="1" fontId="22" fillId="34" borderId="50" xfId="50" applyNumberFormat="1" applyFont="1" applyFill="1" applyBorder="1" applyAlignment="1">
      <alignment horizontal="center" vertical="center" wrapText="1"/>
    </xf>
    <xf numFmtId="4" fontId="21" fillId="0" borderId="16" xfId="0" quotePrefix="1" applyNumberFormat="1" applyFont="1" applyFill="1" applyBorder="1" applyAlignment="1">
      <alignment vertical="center" wrapText="1"/>
    </xf>
    <xf numFmtId="9" fontId="21" fillId="0" borderId="50" xfId="39" applyFont="1" applyFill="1" applyBorder="1" applyAlignment="1">
      <alignment vertical="center"/>
    </xf>
    <xf numFmtId="4" fontId="22" fillId="33" borderId="16" xfId="0" applyNumberFormat="1" applyFont="1" applyFill="1" applyBorder="1" applyAlignment="1">
      <alignment vertical="center" wrapText="1"/>
    </xf>
    <xf numFmtId="4" fontId="22" fillId="33" borderId="41" xfId="0" applyNumberFormat="1" applyFont="1" applyFill="1" applyBorder="1" applyAlignment="1">
      <alignment vertical="center" wrapText="1"/>
    </xf>
    <xf numFmtId="9" fontId="22" fillId="33" borderId="49" xfId="39" applyFont="1" applyFill="1" applyBorder="1" applyAlignment="1">
      <alignment vertical="center"/>
    </xf>
    <xf numFmtId="9" fontId="22" fillId="33" borderId="12" xfId="39" applyFont="1" applyFill="1" applyBorder="1" applyAlignment="1">
      <alignment vertical="center"/>
    </xf>
    <xf numFmtId="4" fontId="21" fillId="36" borderId="10" xfId="0" applyNumberFormat="1" applyFont="1" applyFill="1" applyBorder="1" applyAlignment="1">
      <alignment vertical="center" wrapText="1"/>
    </xf>
    <xf numFmtId="4" fontId="21" fillId="36" borderId="11" xfId="0" applyNumberFormat="1" applyFont="1" applyFill="1" applyBorder="1" applyAlignment="1">
      <alignment vertical="center" wrapText="1"/>
    </xf>
    <xf numFmtId="4" fontId="21" fillId="36" borderId="12" xfId="0" applyNumberFormat="1" applyFont="1" applyFill="1" applyBorder="1" applyAlignment="1">
      <alignment vertical="center" wrapText="1"/>
    </xf>
    <xf numFmtId="4" fontId="22" fillId="0" borderId="0" xfId="5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33" borderId="26" xfId="50" applyNumberFormat="1" applyFont="1" applyFill="1" applyBorder="1" applyAlignment="1">
      <alignment horizontal="right" vertical="center" wrapText="1"/>
    </xf>
    <xf numFmtId="4" fontId="21" fillId="36" borderId="12" xfId="0" quotePrefix="1" applyNumberFormat="1" applyFont="1" applyFill="1" applyBorder="1" applyAlignment="1">
      <alignment vertical="center" wrapText="1"/>
    </xf>
    <xf numFmtId="4" fontId="22" fillId="33" borderId="45" xfId="0" applyNumberFormat="1" applyFont="1" applyFill="1" applyBorder="1" applyAlignment="1">
      <alignment vertical="center" wrapText="1"/>
    </xf>
    <xf numFmtId="4" fontId="22" fillId="33" borderId="26" xfId="50" applyNumberFormat="1" applyFont="1" applyFill="1" applyBorder="1" applyAlignment="1">
      <alignment vertical="center" wrapText="1"/>
    </xf>
    <xf numFmtId="4" fontId="22" fillId="33" borderId="54" xfId="50" applyNumberFormat="1" applyFont="1" applyFill="1" applyBorder="1" applyAlignment="1">
      <alignment vertical="center" wrapText="1"/>
    </xf>
    <xf numFmtId="4" fontId="21" fillId="0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4" fontId="21" fillId="0" borderId="36" xfId="0" applyNumberFormat="1" applyFont="1" applyFill="1" applyBorder="1" applyAlignment="1">
      <alignment horizontal="center" vertical="center"/>
    </xf>
    <xf numFmtId="4" fontId="21" fillId="0" borderId="36" xfId="5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3" fontId="21" fillId="0" borderId="11" xfId="50" applyNumberFormat="1" applyFont="1" applyBorder="1" applyAlignment="1">
      <alignment vertical="center"/>
    </xf>
    <xf numFmtId="43" fontId="22" fillId="34" borderId="58" xfId="50" applyNumberFormat="1" applyFont="1" applyFill="1" applyBorder="1" applyAlignment="1">
      <alignment horizontal="center" vertical="center" wrapText="1"/>
    </xf>
    <xf numFmtId="43" fontId="22" fillId="34" borderId="59" xfId="50" applyNumberFormat="1" applyFont="1" applyFill="1" applyBorder="1" applyAlignment="1">
      <alignment horizontal="center" vertical="center" wrapText="1"/>
    </xf>
    <xf numFmtId="43" fontId="22" fillId="33" borderId="36" xfId="0" applyNumberFormat="1" applyFont="1" applyFill="1" applyBorder="1" applyAlignment="1">
      <alignment vertical="center" wrapText="1"/>
    </xf>
    <xf numFmtId="43" fontId="22" fillId="33" borderId="54" xfId="0" applyNumberFormat="1" applyFont="1" applyFill="1" applyBorder="1" applyAlignment="1">
      <alignment vertical="center" wrapText="1"/>
    </xf>
    <xf numFmtId="43" fontId="25" fillId="0" borderId="11" xfId="50" applyNumberFormat="1" applyFont="1" applyBorder="1" applyAlignment="1">
      <alignment vertical="center"/>
    </xf>
    <xf numFmtId="43" fontId="22" fillId="33" borderId="17" xfId="0" applyNumberFormat="1" applyFont="1" applyFill="1" applyBorder="1" applyAlignment="1">
      <alignment vertical="center" wrapText="1"/>
    </xf>
    <xf numFmtId="43" fontId="21" fillId="0" borderId="11" xfId="50" applyNumberFormat="1" applyFont="1" applyFill="1" applyBorder="1" applyAlignment="1">
      <alignment vertical="center" wrapText="1"/>
    </xf>
    <xf numFmtId="43" fontId="22" fillId="34" borderId="58" xfId="0" applyNumberFormat="1" applyFont="1" applyFill="1" applyBorder="1" applyAlignment="1">
      <alignment horizontal="center" vertical="center"/>
    </xf>
    <xf numFmtId="43" fontId="21" fillId="0" borderId="11" xfId="41" applyNumberFormat="1" applyFont="1" applyFill="1" applyBorder="1" applyAlignment="1">
      <alignment vertical="center" wrapText="1"/>
    </xf>
    <xf numFmtId="43" fontId="22" fillId="0" borderId="17" xfId="0" applyNumberFormat="1" applyFont="1" applyFill="1" applyBorder="1" applyAlignment="1">
      <alignment vertical="center" wrapText="1"/>
    </xf>
    <xf numFmtId="43" fontId="21" fillId="0" borderId="11" xfId="0" applyNumberFormat="1" applyFont="1" applyFill="1" applyBorder="1" applyAlignment="1">
      <alignment vertical="center" wrapText="1"/>
    </xf>
    <xf numFmtId="43" fontId="21" fillId="0" borderId="17" xfId="0" applyNumberFormat="1" applyFont="1" applyFill="1" applyBorder="1" applyAlignment="1">
      <alignment vertical="center" wrapText="1"/>
    </xf>
    <xf numFmtId="43" fontId="21" fillId="0" borderId="16" xfId="50" applyNumberFormat="1" applyFont="1" applyFill="1" applyBorder="1" applyAlignment="1">
      <alignment vertical="center" wrapText="1"/>
    </xf>
    <xf numFmtId="43" fontId="27" fillId="0" borderId="55" xfId="50" applyNumberFormat="1" applyFont="1" applyBorder="1" applyAlignment="1">
      <alignment wrapText="1"/>
    </xf>
    <xf numFmtId="43" fontId="21" fillId="0" borderId="11" xfId="37" applyNumberFormat="1" applyFont="1" applyFill="1" applyBorder="1" applyAlignment="1">
      <alignment vertical="center" wrapText="1"/>
    </xf>
    <xf numFmtId="43" fontId="22" fillId="0" borderId="0" xfId="50" applyNumberFormat="1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 applyFill="1" applyBorder="1" applyAlignment="1">
      <alignment vertical="center"/>
    </xf>
    <xf numFmtId="43" fontId="22" fillId="34" borderId="41" xfId="50" applyNumberFormat="1" applyFont="1" applyFill="1" applyBorder="1" applyAlignment="1">
      <alignment vertical="center"/>
    </xf>
    <xf numFmtId="43" fontId="22" fillId="34" borderId="21" xfId="50" applyNumberFormat="1" applyFont="1" applyFill="1" applyBorder="1" applyAlignment="1">
      <alignment vertical="center"/>
    </xf>
    <xf numFmtId="43" fontId="22" fillId="34" borderId="16" xfId="50" applyNumberFormat="1" applyFont="1" applyFill="1" applyBorder="1" applyAlignment="1">
      <alignment vertical="center"/>
    </xf>
    <xf numFmtId="43" fontId="22" fillId="34" borderId="26" xfId="50" applyNumberFormat="1" applyFont="1" applyFill="1" applyBorder="1" applyAlignment="1">
      <alignment vertical="center"/>
    </xf>
    <xf numFmtId="43" fontId="22" fillId="34" borderId="43" xfId="50" applyNumberFormat="1" applyFont="1" applyFill="1" applyBorder="1" applyAlignment="1">
      <alignment vertical="center"/>
    </xf>
    <xf numFmtId="43" fontId="22" fillId="34" borderId="29" xfId="50" applyNumberFormat="1" applyFont="1" applyFill="1" applyBorder="1" applyAlignment="1">
      <alignment vertical="center"/>
    </xf>
    <xf numFmtId="43" fontId="22" fillId="0" borderId="62" xfId="50" applyNumberFormat="1" applyFont="1" applyFill="1" applyBorder="1" applyAlignment="1">
      <alignment vertical="center"/>
    </xf>
    <xf numFmtId="0" fontId="22" fillId="33" borderId="63" xfId="0" applyFont="1" applyFill="1" applyBorder="1" applyAlignment="1">
      <alignment horizontal="left" vertical="center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vertical="center" wrapText="1"/>
    </xf>
    <xf numFmtId="0" fontId="21" fillId="33" borderId="64" xfId="0" applyFont="1" applyFill="1" applyBorder="1"/>
    <xf numFmtId="0" fontId="21" fillId="33" borderId="65" xfId="0" applyFont="1" applyFill="1" applyBorder="1"/>
    <xf numFmtId="0" fontId="21" fillId="0" borderId="37" xfId="0" applyFont="1" applyBorder="1"/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center" vertical="center"/>
    </xf>
    <xf numFmtId="0" fontId="21" fillId="0" borderId="30" xfId="0" applyFont="1" applyBorder="1"/>
    <xf numFmtId="43" fontId="25" fillId="0" borderId="30" xfId="50" applyNumberFormat="1" applyFont="1" applyBorder="1" applyAlignment="1">
      <alignment vertical="center"/>
    </xf>
    <xf numFmtId="43" fontId="21" fillId="0" borderId="49" xfId="0" applyNumberFormat="1" applyFont="1" applyBorder="1"/>
    <xf numFmtId="0" fontId="21" fillId="0" borderId="10" xfId="0" applyFont="1" applyBorder="1"/>
    <xf numFmtId="0" fontId="21" fillId="0" borderId="11" xfId="0" applyFont="1" applyBorder="1"/>
    <xf numFmtId="43" fontId="21" fillId="0" borderId="12" xfId="0" applyNumberFormat="1" applyFont="1" applyBorder="1"/>
    <xf numFmtId="43" fontId="25" fillId="0" borderId="30" xfId="0" applyNumberFormat="1" applyFont="1" applyBorder="1" applyAlignment="1">
      <alignment horizontal="center" vertical="center"/>
    </xf>
    <xf numFmtId="43" fontId="21" fillId="0" borderId="11" xfId="0" applyNumberFormat="1" applyFont="1" applyBorder="1"/>
    <xf numFmtId="0" fontId="21" fillId="0" borderId="0" xfId="0" applyFont="1" applyAlignment="1">
      <alignment horizontal="center"/>
    </xf>
    <xf numFmtId="43" fontId="21" fillId="33" borderId="37" xfId="0" applyNumberFormat="1" applyFont="1" applyFill="1" applyBorder="1" applyAlignment="1">
      <alignment horizontal="center" vertical="center" wrapText="1"/>
    </xf>
    <xf numFmtId="43" fontId="21" fillId="33" borderId="30" xfId="0" applyNumberFormat="1" applyFont="1" applyFill="1" applyBorder="1" applyAlignment="1">
      <alignment horizontal="center" vertical="center" wrapText="1"/>
    </xf>
    <xf numFmtId="43" fontId="21" fillId="33" borderId="49" xfId="0" applyNumberFormat="1" applyFont="1" applyFill="1" applyBorder="1" applyAlignment="1">
      <alignment horizontal="center" vertical="center" wrapText="1"/>
    </xf>
    <xf numFmtId="43" fontId="22" fillId="33" borderId="41" xfId="0" applyNumberFormat="1" applyFont="1" applyFill="1" applyBorder="1" applyAlignment="1">
      <alignment vertical="center" wrapText="1"/>
    </xf>
    <xf numFmtId="43" fontId="21" fillId="33" borderId="10" xfId="0" applyNumberFormat="1" applyFont="1" applyFill="1" applyBorder="1" applyAlignment="1">
      <alignment horizontal="center" vertical="center" wrapText="1"/>
    </xf>
    <xf numFmtId="43" fontId="21" fillId="33" borderId="11" xfId="0" applyNumberFormat="1" applyFont="1" applyFill="1" applyBorder="1" applyAlignment="1">
      <alignment horizontal="center" vertical="center" wrapText="1"/>
    </xf>
    <xf numFmtId="43" fontId="21" fillId="33" borderId="12" xfId="0" applyNumberFormat="1" applyFont="1" applyFill="1" applyBorder="1" applyAlignment="1">
      <alignment horizontal="center" vertical="center" wrapText="1"/>
    </xf>
    <xf numFmtId="43" fontId="22" fillId="34" borderId="38" xfId="0" applyNumberFormat="1" applyFont="1" applyFill="1" applyBorder="1" applyAlignment="1">
      <alignment vertical="center"/>
    </xf>
    <xf numFmtId="43" fontId="22" fillId="34" borderId="31" xfId="0" applyNumberFormat="1" applyFont="1" applyFill="1" applyBorder="1" applyAlignment="1">
      <alignment vertical="center"/>
    </xf>
    <xf numFmtId="43" fontId="22" fillId="34" borderId="50" xfId="0" applyNumberFormat="1" applyFont="1" applyFill="1" applyBorder="1" applyAlignment="1">
      <alignment vertical="center"/>
    </xf>
    <xf numFmtId="9" fontId="22" fillId="34" borderId="50" xfId="39" applyFont="1" applyFill="1" applyBorder="1" applyAlignment="1">
      <alignment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39" fontId="21" fillId="0" borderId="17" xfId="37" applyNumberFormat="1" applyFont="1" applyFill="1" applyBorder="1" applyAlignment="1">
      <alignment horizontal="center" vertical="center" wrapText="1"/>
    </xf>
    <xf numFmtId="2" fontId="21" fillId="0" borderId="17" xfId="37" quotePrefix="1" applyNumberFormat="1" applyFont="1" applyFill="1" applyBorder="1" applyAlignment="1" applyProtection="1">
      <alignment horizontal="right" vertical="center" wrapText="1"/>
    </xf>
    <xf numFmtId="4" fontId="21" fillId="0" borderId="17" xfId="37" applyNumberFormat="1" applyFont="1" applyFill="1" applyBorder="1" applyAlignment="1" applyProtection="1">
      <alignment horizontal="right" vertical="center" wrapText="1"/>
    </xf>
    <xf numFmtId="4" fontId="21" fillId="0" borderId="0" xfId="50" applyNumberFormat="1" applyFont="1" applyFill="1" applyBorder="1" applyAlignment="1">
      <alignment horizontal="right" vertical="center" wrapText="1"/>
    </xf>
    <xf numFmtId="4" fontId="21" fillId="0" borderId="45" xfId="50" applyNumberFormat="1" applyFont="1" applyFill="1" applyBorder="1" applyAlignment="1">
      <alignment vertical="center" wrapText="1"/>
    </xf>
    <xf numFmtId="43" fontId="25" fillId="35" borderId="11" xfId="50" applyNumberFormat="1" applyFont="1" applyFill="1" applyBorder="1" applyAlignment="1">
      <alignment horizontal="center" vertical="top"/>
    </xf>
    <xf numFmtId="43" fontId="25" fillId="35" borderId="11" xfId="50" applyNumberFormat="1" applyFont="1" applyFill="1" applyBorder="1" applyAlignment="1">
      <alignment horizontal="right" vertical="top"/>
    </xf>
    <xf numFmtId="4" fontId="21" fillId="0" borderId="45" xfId="50" applyNumberFormat="1" applyFont="1" applyBorder="1" applyAlignment="1">
      <alignment vertical="center" wrapText="1"/>
    </xf>
    <xf numFmtId="49" fontId="21" fillId="0" borderId="56" xfId="0" applyNumberFormat="1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3" fontId="25" fillId="35" borderId="0" xfId="50" applyNumberFormat="1" applyFont="1" applyFill="1" applyBorder="1" applyAlignment="1">
      <alignment horizontal="center" vertical="center"/>
    </xf>
    <xf numFmtId="43" fontId="25" fillId="35" borderId="0" xfId="50" applyNumberFormat="1" applyFont="1" applyFill="1" applyBorder="1" applyAlignment="1">
      <alignment horizontal="right" vertical="center"/>
    </xf>
    <xf numFmtId="4" fontId="23" fillId="0" borderId="11" xfId="50" applyNumberFormat="1" applyFont="1" applyFill="1" applyBorder="1" applyAlignment="1">
      <alignment horizontal="right" vertical="center" wrapText="1"/>
    </xf>
    <xf numFmtId="4" fontId="21" fillId="0" borderId="12" xfId="50" applyNumberFormat="1" applyFont="1" applyBorder="1" applyAlignment="1">
      <alignment vertical="center" wrapText="1"/>
    </xf>
    <xf numFmtId="0" fontId="21" fillId="0" borderId="12" xfId="0" applyNumberFormat="1" applyFont="1" applyBorder="1" applyAlignment="1">
      <alignment horizontal="left" vertical="center" wrapText="1"/>
    </xf>
    <xf numFmtId="0" fontId="22" fillId="33" borderId="37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left" vertical="center"/>
    </xf>
    <xf numFmtId="43" fontId="25" fillId="0" borderId="11" xfId="50" applyNumberFormat="1" applyFont="1" applyFill="1" applyBorder="1" applyAlignment="1">
      <alignment horizontal="center" vertical="center"/>
    </xf>
    <xf numFmtId="43" fontId="25" fillId="0" borderId="11" xfId="5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 wrapText="1"/>
    </xf>
    <xf numFmtId="43" fontId="21" fillId="0" borderId="11" xfId="50" applyNumberFormat="1" applyFont="1" applyFill="1" applyBorder="1" applyAlignment="1">
      <alignment horizontal="right" vertical="center" wrapText="1"/>
    </xf>
    <xf numFmtId="43" fontId="25" fillId="0" borderId="11" xfId="50" applyNumberFormat="1" applyFont="1" applyBorder="1" applyAlignment="1">
      <alignment horizontal="right" vertical="center"/>
    </xf>
    <xf numFmtId="43" fontId="21" fillId="0" borderId="12" xfId="5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 wrapText="1"/>
    </xf>
    <xf numFmtId="43" fontId="22" fillId="0" borderId="17" xfId="0" applyNumberFormat="1" applyFont="1" applyFill="1" applyBorder="1" applyAlignment="1">
      <alignment horizontal="right" vertical="center" wrapText="1"/>
    </xf>
    <xf numFmtId="43" fontId="21" fillId="0" borderId="26" xfId="50" applyNumberFormat="1" applyFont="1" applyFill="1" applyBorder="1" applyAlignment="1">
      <alignment horizontal="right" vertical="center" wrapText="1"/>
    </xf>
    <xf numFmtId="43" fontId="21" fillId="0" borderId="11" xfId="50" applyNumberFormat="1" applyFont="1" applyBorder="1" applyAlignment="1">
      <alignment horizontal="right" vertical="center"/>
    </xf>
    <xf numFmtId="0" fontId="21" fillId="0" borderId="10" xfId="33" applyFont="1" applyFill="1" applyBorder="1" applyAlignment="1">
      <alignment horizontal="right" vertical="center" wrapText="1"/>
    </xf>
    <xf numFmtId="164" fontId="21" fillId="0" borderId="11" xfId="50" applyFont="1" applyFill="1" applyBorder="1" applyAlignment="1">
      <alignment horizontal="right" vertical="center" wrapText="1"/>
    </xf>
    <xf numFmtId="4" fontId="25" fillId="0" borderId="11" xfId="5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 wrapText="1"/>
    </xf>
    <xf numFmtId="43" fontId="21" fillId="0" borderId="17" xfId="0" applyNumberFormat="1" applyFont="1" applyFill="1" applyBorder="1" applyAlignment="1">
      <alignment horizontal="right" vertical="center" wrapText="1"/>
    </xf>
    <xf numFmtId="43" fontId="25" fillId="0" borderId="17" xfId="50" applyNumberFormat="1" applyFont="1" applyBorder="1" applyAlignment="1">
      <alignment horizontal="right" vertical="center"/>
    </xf>
    <xf numFmtId="0" fontId="22" fillId="33" borderId="18" xfId="0" applyFont="1" applyFill="1" applyBorder="1" applyAlignment="1">
      <alignment horizontal="right" vertical="center"/>
    </xf>
    <xf numFmtId="0" fontId="22" fillId="33" borderId="17" xfId="0" applyFont="1" applyFill="1" applyBorder="1" applyAlignment="1">
      <alignment horizontal="right" vertical="center" wrapText="1"/>
    </xf>
    <xf numFmtId="43" fontId="22" fillId="33" borderId="17" xfId="0" applyNumberFormat="1" applyFont="1" applyFill="1" applyBorder="1" applyAlignment="1">
      <alignment horizontal="right" vertical="center" wrapText="1"/>
    </xf>
    <xf numFmtId="43" fontId="22" fillId="33" borderId="26" xfId="5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164" fontId="21" fillId="0" borderId="11" xfId="50" applyFont="1" applyBorder="1" applyAlignment="1">
      <alignment horizontal="right" vertical="center" wrapText="1"/>
    </xf>
    <xf numFmtId="0" fontId="22" fillId="0" borderId="10" xfId="37" applyFont="1" applyFill="1" applyBorder="1" applyAlignment="1" applyProtection="1">
      <alignment horizontal="right" vertical="center"/>
    </xf>
    <xf numFmtId="0" fontId="21" fillId="0" borderId="17" xfId="37" applyFont="1" applyFill="1" applyBorder="1" applyAlignment="1">
      <alignment horizontal="right" vertical="center" wrapText="1"/>
    </xf>
    <xf numFmtId="39" fontId="21" fillId="0" borderId="17" xfId="37" applyNumberFormat="1" applyFont="1" applyFill="1" applyBorder="1" applyAlignment="1">
      <alignment horizontal="right" vertical="center" wrapText="1"/>
    </xf>
    <xf numFmtId="43" fontId="21" fillId="0" borderId="17" xfId="37" applyNumberFormat="1" applyFont="1" applyFill="1" applyBorder="1" applyAlignment="1">
      <alignment horizontal="right" vertical="center" wrapText="1"/>
    </xf>
    <xf numFmtId="43" fontId="21" fillId="0" borderId="17" xfId="37" quotePrefix="1" applyNumberFormat="1" applyFont="1" applyFill="1" applyBorder="1" applyAlignment="1" applyProtection="1">
      <alignment horizontal="right" vertical="center" wrapText="1"/>
    </xf>
    <xf numFmtId="0" fontId="21" fillId="0" borderId="10" xfId="37" applyFont="1" applyFill="1" applyBorder="1" applyAlignment="1" applyProtection="1">
      <alignment horizontal="right" vertical="center"/>
    </xf>
    <xf numFmtId="0" fontId="21" fillId="0" borderId="11" xfId="37" applyFont="1" applyFill="1" applyBorder="1" applyAlignment="1" applyProtection="1">
      <alignment horizontal="right" vertical="center" wrapText="1"/>
    </xf>
    <xf numFmtId="43" fontId="21" fillId="0" borderId="11" xfId="37" applyNumberFormat="1" applyFont="1" applyFill="1" applyBorder="1" applyAlignment="1" applyProtection="1">
      <alignment horizontal="right" vertical="center" wrapText="1"/>
    </xf>
    <xf numFmtId="43" fontId="21" fillId="0" borderId="11" xfId="50" applyNumberFormat="1" applyFont="1" applyBorder="1" applyAlignment="1">
      <alignment horizontal="right" vertical="center" wrapText="1"/>
    </xf>
    <xf numFmtId="43" fontId="21" fillId="0" borderId="11" xfId="37" quotePrefix="1" applyNumberFormat="1" applyFont="1" applyFill="1" applyBorder="1" applyAlignment="1" applyProtection="1">
      <alignment horizontal="right" vertical="center" wrapText="1"/>
    </xf>
    <xf numFmtId="43" fontId="24" fillId="0" borderId="11" xfId="50" applyNumberFormat="1" applyFont="1" applyFill="1" applyBorder="1" applyAlignment="1">
      <alignment horizontal="right" vertical="center" wrapText="1"/>
    </xf>
    <xf numFmtId="43" fontId="21" fillId="0" borderId="16" xfId="37" applyNumberFormat="1" applyFont="1" applyFill="1" applyBorder="1" applyAlignment="1" applyProtection="1">
      <alignment horizontal="right" vertical="center" wrapText="1"/>
    </xf>
    <xf numFmtId="0" fontId="21" fillId="0" borderId="17" xfId="37" applyFont="1" applyFill="1" applyBorder="1" applyAlignment="1" applyProtection="1">
      <alignment horizontal="right" vertical="center" wrapText="1"/>
    </xf>
    <xf numFmtId="43" fontId="21" fillId="0" borderId="11" xfId="0" applyNumberFormat="1" applyFont="1" applyFill="1" applyBorder="1" applyAlignment="1">
      <alignment horizontal="right" vertical="center" wrapText="1"/>
    </xf>
    <xf numFmtId="43" fontId="21" fillId="0" borderId="11" xfId="0" applyNumberFormat="1" applyFont="1" applyBorder="1" applyAlignment="1">
      <alignment horizontal="right" vertical="center" wrapText="1"/>
    </xf>
    <xf numFmtId="164" fontId="21" fillId="0" borderId="15" xfId="50" applyFont="1" applyBorder="1" applyAlignment="1">
      <alignment horizontal="right" vertical="center" wrapText="1"/>
    </xf>
    <xf numFmtId="43" fontId="21" fillId="0" borderId="35" xfId="50" applyNumberFormat="1" applyFont="1" applyBorder="1" applyAlignment="1">
      <alignment horizontal="right" vertical="center" wrapText="1"/>
    </xf>
    <xf numFmtId="43" fontId="21" fillId="0" borderId="15" xfId="50" applyNumberFormat="1" applyFont="1" applyBorder="1" applyAlignment="1">
      <alignment horizontal="right" vertical="center" wrapText="1"/>
    </xf>
    <xf numFmtId="0" fontId="25" fillId="35" borderId="11" xfId="0" applyFont="1" applyFill="1" applyBorder="1" applyAlignment="1">
      <alignment horizontal="right" vertical="center"/>
    </xf>
    <xf numFmtId="43" fontId="21" fillId="0" borderId="11" xfId="0" applyNumberFormat="1" applyFont="1" applyFill="1" applyBorder="1" applyAlignment="1">
      <alignment horizontal="right" vertical="center"/>
    </xf>
    <xf numFmtId="43" fontId="21" fillId="0" borderId="22" xfId="50" applyNumberFormat="1" applyFont="1" applyFill="1" applyBorder="1" applyAlignment="1">
      <alignment horizontal="right" vertical="center" wrapText="1"/>
    </xf>
    <xf numFmtId="0" fontId="25" fillId="35" borderId="60" xfId="0" applyFont="1" applyFill="1" applyBorder="1" applyAlignment="1">
      <alignment horizontal="right" vertical="center"/>
    </xf>
    <xf numFmtId="43" fontId="21" fillId="0" borderId="14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 wrapText="1"/>
    </xf>
    <xf numFmtId="43" fontId="25" fillId="0" borderId="14" xfId="50" applyNumberFormat="1" applyFont="1" applyBorder="1" applyAlignment="1">
      <alignment horizontal="right" vertical="center"/>
    </xf>
    <xf numFmtId="0" fontId="22" fillId="0" borderId="36" xfId="0" applyFont="1" applyFill="1" applyBorder="1" applyAlignment="1">
      <alignment horizontal="right" vertical="center" wrapText="1"/>
    </xf>
    <xf numFmtId="43" fontId="22" fillId="0" borderId="36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 wrapText="1"/>
    </xf>
    <xf numFmtId="43" fontId="21" fillId="0" borderId="14" xfId="50" applyNumberFormat="1" applyFont="1" applyFill="1" applyBorder="1" applyAlignment="1">
      <alignment horizontal="right" vertical="center" wrapText="1"/>
    </xf>
    <xf numFmtId="0" fontId="21" fillId="0" borderId="38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center" wrapText="1"/>
    </xf>
    <xf numFmtId="43" fontId="21" fillId="0" borderId="31" xfId="50" applyNumberFormat="1" applyFont="1" applyFill="1" applyBorder="1" applyAlignment="1">
      <alignment horizontal="right" vertical="center" wrapText="1"/>
    </xf>
    <xf numFmtId="43" fontId="25" fillId="0" borderId="31" xfId="50" applyNumberFormat="1" applyFont="1" applyBorder="1" applyAlignment="1">
      <alignment horizontal="right" vertical="center"/>
    </xf>
    <xf numFmtId="43" fontId="21" fillId="0" borderId="50" xfId="50" applyNumberFormat="1" applyFont="1" applyFill="1" applyBorder="1" applyAlignment="1">
      <alignment horizontal="right" vertical="center" wrapText="1"/>
    </xf>
    <xf numFmtId="0" fontId="21" fillId="0" borderId="61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right" vertical="center" wrapText="1"/>
    </xf>
    <xf numFmtId="43" fontId="22" fillId="0" borderId="32" xfId="0" applyNumberFormat="1" applyFont="1" applyFill="1" applyBorder="1" applyAlignment="1">
      <alignment horizontal="right" vertical="center" wrapText="1"/>
    </xf>
    <xf numFmtId="43" fontId="22" fillId="0" borderId="33" xfId="5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wrapText="1"/>
    </xf>
    <xf numFmtId="43" fontId="21" fillId="0" borderId="0" xfId="5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43" fontId="22" fillId="0" borderId="0" xfId="50" applyNumberFormat="1" applyFont="1" applyFill="1" applyBorder="1" applyAlignment="1">
      <alignment horizontal="right" vertical="center" wrapText="1"/>
    </xf>
    <xf numFmtId="4" fontId="21" fillId="0" borderId="11" xfId="33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2" fillId="33" borderId="16" xfId="0" applyFont="1" applyFill="1" applyBorder="1" applyAlignment="1">
      <alignment vertical="center"/>
    </xf>
    <xf numFmtId="4" fontId="21" fillId="0" borderId="11" xfId="0" applyNumberFormat="1" applyFont="1" applyBorder="1" applyAlignment="1">
      <alignment vertical="center" wrapText="1"/>
    </xf>
    <xf numFmtId="0" fontId="22" fillId="0" borderId="16" xfId="37" applyFont="1" applyFill="1" applyBorder="1" applyAlignment="1" applyProtection="1">
      <alignment vertical="center" wrapText="1"/>
    </xf>
    <xf numFmtId="0" fontId="21" fillId="0" borderId="11" xfId="37" applyFont="1" applyFill="1" applyBorder="1" applyAlignment="1" applyProtection="1">
      <alignment vertical="center" wrapText="1"/>
    </xf>
    <xf numFmtId="0" fontId="21" fillId="0" borderId="16" xfId="37" applyFont="1" applyFill="1" applyBorder="1" applyAlignment="1" applyProtection="1">
      <alignment vertical="center" wrapText="1"/>
    </xf>
    <xf numFmtId="9" fontId="21" fillId="0" borderId="11" xfId="39" applyFont="1" applyFill="1" applyBorder="1" applyAlignment="1">
      <alignment vertical="center" wrapText="1"/>
    </xf>
    <xf numFmtId="0" fontId="25" fillId="35" borderId="11" xfId="0" applyFont="1" applyFill="1" applyBorder="1" applyAlignment="1">
      <alignment vertical="center"/>
    </xf>
    <xf numFmtId="0" fontId="25" fillId="35" borderId="11" xfId="0" applyFont="1" applyFill="1" applyBorder="1" applyAlignment="1">
      <alignment vertical="center" wrapText="1"/>
    </xf>
    <xf numFmtId="0" fontId="25" fillId="35" borderId="11" xfId="0" applyFont="1" applyFill="1" applyBorder="1" applyAlignment="1">
      <alignment vertical="top"/>
    </xf>
    <xf numFmtId="0" fontId="21" fillId="0" borderId="32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43" fontId="21" fillId="0" borderId="14" xfId="50" applyNumberFormat="1" applyFont="1" applyBorder="1" applyAlignment="1">
      <alignment horizontal="right" vertical="center" wrapText="1"/>
    </xf>
    <xf numFmtId="43" fontId="21" fillId="0" borderId="42" xfId="50" applyNumberFormat="1" applyFont="1" applyFill="1" applyBorder="1" applyAlignment="1">
      <alignment horizontal="right" vertical="center" wrapText="1"/>
    </xf>
    <xf numFmtId="0" fontId="22" fillId="34" borderId="58" xfId="0" applyFont="1" applyFill="1" applyBorder="1" applyAlignment="1">
      <alignment vertical="center" wrapText="1"/>
    </xf>
    <xf numFmtId="2" fontId="21" fillId="0" borderId="25" xfId="37" applyNumberFormat="1" applyFont="1" applyFill="1" applyBorder="1" applyAlignment="1" applyProtection="1">
      <alignment vertical="center" wrapText="1"/>
    </xf>
    <xf numFmtId="2" fontId="21" fillId="0" borderId="11" xfId="37" applyNumberFormat="1" applyFont="1" applyFill="1" applyBorder="1" applyAlignment="1" applyProtection="1">
      <alignment vertical="center" wrapText="1"/>
    </xf>
    <xf numFmtId="0" fontId="25" fillId="37" borderId="11" xfId="0" applyFont="1" applyFill="1" applyBorder="1" applyAlignment="1">
      <alignment horizontal="center" vertical="center"/>
    </xf>
    <xf numFmtId="0" fontId="22" fillId="0" borderId="11" xfId="37" applyFont="1" applyFill="1" applyBorder="1" applyAlignment="1">
      <alignment horizontal="center" vertical="center" wrapText="1"/>
    </xf>
    <xf numFmtId="0" fontId="21" fillId="0" borderId="11" xfId="37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top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9" fontId="22" fillId="34" borderId="48" xfId="39" applyFont="1" applyFill="1" applyBorder="1" applyAlignment="1">
      <alignment vertical="center"/>
    </xf>
    <xf numFmtId="9" fontId="22" fillId="34" borderId="46" xfId="39" applyFont="1" applyFill="1" applyBorder="1" applyAlignment="1">
      <alignment vertical="center"/>
    </xf>
    <xf numFmtId="9" fontId="22" fillId="34" borderId="47" xfId="39" applyFont="1" applyFill="1" applyBorder="1" applyAlignment="1">
      <alignment vertical="center"/>
    </xf>
    <xf numFmtId="0" fontId="22" fillId="34" borderId="66" xfId="0" applyFont="1" applyFill="1" applyBorder="1" applyAlignment="1">
      <alignment horizontal="center" vertical="center"/>
    </xf>
    <xf numFmtId="0" fontId="22" fillId="34" borderId="67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/>
    </xf>
    <xf numFmtId="4" fontId="22" fillId="34" borderId="19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4" fontId="22" fillId="34" borderId="37" xfId="0" applyNumberFormat="1" applyFont="1" applyFill="1" applyBorder="1" applyAlignment="1">
      <alignment horizontal="center" vertical="center"/>
    </xf>
    <xf numFmtId="4" fontId="22" fillId="34" borderId="49" xfId="0" applyNumberFormat="1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left" vertical="center"/>
    </xf>
    <xf numFmtId="0" fontId="22" fillId="34" borderId="38" xfId="0" applyFont="1" applyFill="1" applyBorder="1" applyAlignment="1">
      <alignment horizontal="left" vertical="center"/>
    </xf>
    <xf numFmtId="4" fontId="22" fillId="34" borderId="41" xfId="50" applyNumberFormat="1" applyFont="1" applyFill="1" applyBorder="1" applyAlignment="1">
      <alignment vertical="center" wrapText="1"/>
    </xf>
    <xf numFmtId="4" fontId="22" fillId="34" borderId="21" xfId="50" applyNumberFormat="1" applyFont="1" applyFill="1" applyBorder="1" applyAlignment="1">
      <alignment vertical="center" wrapText="1"/>
    </xf>
    <xf numFmtId="4" fontId="22" fillId="34" borderId="16" xfId="50" applyNumberFormat="1" applyFont="1" applyFill="1" applyBorder="1" applyAlignment="1">
      <alignment vertical="center" wrapText="1"/>
    </xf>
    <xf numFmtId="4" fontId="22" fillId="34" borderId="26" xfId="50" applyNumberFormat="1" applyFont="1" applyFill="1" applyBorder="1" applyAlignment="1">
      <alignment vertical="center" wrapText="1"/>
    </xf>
    <xf numFmtId="4" fontId="22" fillId="34" borderId="43" xfId="50" applyNumberFormat="1" applyFont="1" applyFill="1" applyBorder="1" applyAlignment="1">
      <alignment vertical="center" wrapText="1"/>
    </xf>
    <xf numFmtId="4" fontId="22" fillId="34" borderId="29" xfId="50" applyNumberFormat="1" applyFont="1" applyFill="1" applyBorder="1" applyAlignment="1">
      <alignment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4" fontId="22" fillId="34" borderId="20" xfId="50" applyNumberFormat="1" applyFont="1" applyFill="1" applyBorder="1" applyAlignment="1">
      <alignment horizontal="center" vertical="center" wrapText="1"/>
    </xf>
    <xf numFmtId="4" fontId="22" fillId="34" borderId="17" xfId="50" applyNumberFormat="1" applyFont="1" applyFill="1" applyBorder="1" applyAlignment="1">
      <alignment horizontal="center" vertical="center" wrapText="1"/>
    </xf>
    <xf numFmtId="4" fontId="22" fillId="34" borderId="24" xfId="50" applyNumberFormat="1" applyFont="1" applyFill="1" applyBorder="1" applyAlignment="1">
      <alignment horizontal="center" vertical="center" wrapText="1"/>
    </xf>
    <xf numFmtId="43" fontId="22" fillId="34" borderId="41" xfId="50" applyNumberFormat="1" applyFont="1" applyFill="1" applyBorder="1" applyAlignment="1">
      <alignment horizontal="right" vertical="center" wrapText="1"/>
    </xf>
    <xf numFmtId="43" fontId="22" fillId="34" borderId="21" xfId="50" applyNumberFormat="1" applyFont="1" applyFill="1" applyBorder="1" applyAlignment="1">
      <alignment horizontal="right" vertical="center" wrapText="1"/>
    </xf>
    <xf numFmtId="43" fontId="22" fillId="34" borderId="16" xfId="50" applyNumberFormat="1" applyFont="1" applyFill="1" applyBorder="1" applyAlignment="1">
      <alignment horizontal="right" vertical="center" wrapText="1"/>
    </xf>
    <xf numFmtId="43" fontId="22" fillId="34" borderId="26" xfId="50" applyNumberFormat="1" applyFont="1" applyFill="1" applyBorder="1" applyAlignment="1">
      <alignment horizontal="right" vertical="center" wrapText="1"/>
    </xf>
    <xf numFmtId="43" fontId="22" fillId="34" borderId="43" xfId="50" applyNumberFormat="1" applyFont="1" applyFill="1" applyBorder="1" applyAlignment="1">
      <alignment horizontal="right" vertical="center" wrapText="1"/>
    </xf>
    <xf numFmtId="43" fontId="22" fillId="34" borderId="29" xfId="50" applyNumberFormat="1" applyFont="1" applyFill="1" applyBorder="1" applyAlignment="1">
      <alignment horizontal="right" vertical="center" wrapText="1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40" xfId="0" applyFont="1" applyFill="1" applyBorder="1" applyAlignment="1">
      <alignment horizontal="right" vertical="center"/>
    </xf>
    <xf numFmtId="0" fontId="22" fillId="34" borderId="18" xfId="0" applyFont="1" applyFill="1" applyBorder="1" applyAlignment="1">
      <alignment horizontal="right" vertical="center"/>
    </xf>
    <xf numFmtId="0" fontId="22" fillId="34" borderId="17" xfId="0" applyFont="1" applyFill="1" applyBorder="1" applyAlignment="1">
      <alignment horizontal="right" vertical="center"/>
    </xf>
    <xf numFmtId="0" fontId="22" fillId="34" borderId="22" xfId="0" applyFont="1" applyFill="1" applyBorder="1" applyAlignment="1">
      <alignment horizontal="right" vertical="center"/>
    </xf>
    <xf numFmtId="0" fontId="22" fillId="34" borderId="23" xfId="0" applyFont="1" applyFill="1" applyBorder="1" applyAlignment="1">
      <alignment horizontal="right" vertical="center"/>
    </xf>
    <xf numFmtId="0" fontId="22" fillId="34" borderId="24" xfId="0" applyFont="1" applyFill="1" applyBorder="1" applyAlignment="1">
      <alignment horizontal="right" vertical="center"/>
    </xf>
    <xf numFmtId="0" fontId="22" fillId="34" borderId="51" xfId="0" applyFont="1" applyFill="1" applyBorder="1" applyAlignment="1">
      <alignment horizontal="right" vertical="center"/>
    </xf>
    <xf numFmtId="43" fontId="22" fillId="0" borderId="0" xfId="50" applyNumberFormat="1" applyFont="1" applyFill="1" applyBorder="1" applyAlignment="1">
      <alignment vertical="center" wrapText="1"/>
    </xf>
  </cellXfs>
  <cellStyles count="5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3" xfId="34"/>
    <cellStyle name="Normal 3 2" xfId="35"/>
    <cellStyle name="Normal 4" xfId="36"/>
    <cellStyle name="Normal_Caragua1" xfId="37"/>
    <cellStyle name="Nota 2" xfId="38"/>
    <cellStyle name="Porcentagem" xfId="39" builtinId="5"/>
    <cellStyle name="Porcentagem 3" xfId="51"/>
    <cellStyle name="Saída" xfId="40" builtinId="21" customBuiltin="1"/>
    <cellStyle name="Separador de milhares" xfId="50" builtinId="3"/>
    <cellStyle name="Separador de milhares_implant eletr" xfId="41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="112" zoomScaleNormal="112" zoomScaleSheetLayoutView="83" workbookViewId="0">
      <selection activeCell="B4" sqref="B4"/>
    </sheetView>
  </sheetViews>
  <sheetFormatPr defaultColWidth="2.42578125" defaultRowHeight="15"/>
  <cols>
    <col min="1" max="1" width="8.5703125" style="386" customWidth="1"/>
    <col min="2" max="2" width="42.140625" style="104" customWidth="1"/>
    <col min="3" max="5" width="27.28515625" style="130" customWidth="1"/>
    <col min="6" max="6" width="34.140625" style="130" customWidth="1"/>
    <col min="7" max="7" width="13.140625" style="105" customWidth="1"/>
    <col min="8" max="8" width="6.5703125" style="104" customWidth="1"/>
    <col min="9" max="9" width="38.140625" style="104" customWidth="1"/>
    <col min="10" max="10" width="23.140625" style="104" customWidth="1"/>
    <col min="11" max="11" width="21.42578125" style="104" customWidth="1"/>
    <col min="12" max="12" width="5" style="104" customWidth="1"/>
    <col min="13" max="13" width="14.5703125" style="104" hidden="1" customWidth="1"/>
    <col min="14" max="14" width="30.140625" style="104" customWidth="1"/>
    <col min="15" max="16384" width="2.42578125" style="104"/>
  </cols>
  <sheetData>
    <row r="1" spans="1:14" ht="15" customHeight="1">
      <c r="A1" s="493" t="s">
        <v>81</v>
      </c>
      <c r="B1" s="495" t="s">
        <v>82</v>
      </c>
      <c r="C1" s="497" t="s">
        <v>261</v>
      </c>
      <c r="D1" s="498"/>
      <c r="E1" s="499"/>
      <c r="F1" s="500" t="s">
        <v>416</v>
      </c>
      <c r="G1" s="501"/>
    </row>
    <row r="2" spans="1:14">
      <c r="A2" s="494"/>
      <c r="B2" s="496"/>
      <c r="C2" s="110" t="s">
        <v>262</v>
      </c>
      <c r="D2" s="111" t="s">
        <v>263</v>
      </c>
      <c r="E2" s="112" t="s">
        <v>264</v>
      </c>
      <c r="F2" s="289" t="s">
        <v>258</v>
      </c>
      <c r="G2" s="290" t="s">
        <v>265</v>
      </c>
    </row>
    <row r="3" spans="1:14">
      <c r="A3" s="384">
        <v>1</v>
      </c>
      <c r="B3" s="106" t="s">
        <v>259</v>
      </c>
      <c r="C3" s="113" t="str">
        <f>IF(ISBLANK(D3),"",(NETWORKDAYS(D3,E3)))</f>
        <v/>
      </c>
      <c r="D3" s="114"/>
      <c r="E3" s="115"/>
      <c r="F3" s="294">
        <f>'Base de Proteção'!N131</f>
        <v>219219.88210000002</v>
      </c>
      <c r="G3" s="295">
        <f>F3/F34</f>
        <v>0.5369636086841898</v>
      </c>
      <c r="I3" s="130">
        <f>SUM(I4:I13)</f>
        <v>219219.88210000002</v>
      </c>
      <c r="J3" s="211"/>
      <c r="K3" s="301"/>
    </row>
    <row r="4" spans="1:14">
      <c r="A4" s="221" t="s">
        <v>0</v>
      </c>
      <c r="B4" s="383" t="str">
        <f>'Base de Proteção'!C2</f>
        <v>Serviços Preliminares</v>
      </c>
      <c r="C4" s="297">
        <f>F4</f>
        <v>26726.019999999993</v>
      </c>
      <c r="D4" s="21"/>
      <c r="E4" s="117"/>
      <c r="F4" s="56">
        <f>'Base de Proteção'!O2</f>
        <v>26726.019999999993</v>
      </c>
      <c r="G4" s="109"/>
      <c r="I4" s="130">
        <f>SUM(C4:E4)</f>
        <v>26726.019999999993</v>
      </c>
      <c r="K4" s="211"/>
      <c r="N4" s="130"/>
    </row>
    <row r="5" spans="1:14">
      <c r="A5" s="221" t="s">
        <v>18</v>
      </c>
      <c r="B5" s="383" t="str">
        <f>'Base de Proteção'!C20</f>
        <v>Clarabóia</v>
      </c>
      <c r="C5" s="297">
        <f>F5</f>
        <v>1541.16</v>
      </c>
      <c r="D5" s="21"/>
      <c r="E5" s="117"/>
      <c r="F5" s="56">
        <f>'Base de Proteção'!O20</f>
        <v>1541.16</v>
      </c>
      <c r="G5" s="109"/>
      <c r="I5" s="130">
        <f t="shared" ref="I5:I33" si="0">SUM(C5:E5)</f>
        <v>1541.16</v>
      </c>
      <c r="K5" s="211"/>
    </row>
    <row r="6" spans="1:14">
      <c r="A6" s="221" t="s">
        <v>17</v>
      </c>
      <c r="B6" s="383" t="str">
        <f>'Base de Proteção'!C24</f>
        <v>Arquitetura</v>
      </c>
      <c r="C6" s="297">
        <f>F6/2</f>
        <v>5173.2010500000006</v>
      </c>
      <c r="D6" s="298">
        <f>F6/2</f>
        <v>5173.2010500000006</v>
      </c>
      <c r="E6" s="117"/>
      <c r="F6" s="56">
        <f>'Base de Proteção'!O24</f>
        <v>10346.402100000001</v>
      </c>
      <c r="G6" s="109"/>
      <c r="I6" s="130">
        <f t="shared" si="0"/>
        <v>10346.402100000001</v>
      </c>
      <c r="K6" s="211"/>
    </row>
    <row r="7" spans="1:14">
      <c r="A7" s="221" t="s">
        <v>120</v>
      </c>
      <c r="B7" s="255" t="str">
        <f>'Base de Proteção'!C42</f>
        <v>Gás</v>
      </c>
      <c r="C7" s="116"/>
      <c r="D7" s="21"/>
      <c r="E7" s="299">
        <f>F7</f>
        <v>5570.65</v>
      </c>
      <c r="F7" s="56">
        <f>'Base de Proteção'!O42</f>
        <v>5570.65</v>
      </c>
      <c r="G7" s="109"/>
      <c r="I7" s="130">
        <f t="shared" si="0"/>
        <v>5570.65</v>
      </c>
      <c r="K7" s="211"/>
    </row>
    <row r="8" spans="1:14">
      <c r="A8" s="221" t="s">
        <v>149</v>
      </c>
      <c r="B8" s="383" t="str">
        <f>'Base de Proteção'!C47</f>
        <v>Sistema Hidráulico</v>
      </c>
      <c r="C8" s="116"/>
      <c r="D8" s="298">
        <f>F8/2</f>
        <v>2955.2400000000002</v>
      </c>
      <c r="E8" s="299">
        <f>F8/2</f>
        <v>2955.2400000000002</v>
      </c>
      <c r="F8" s="56">
        <f>'Base de Proteção'!O47</f>
        <v>5910.4800000000005</v>
      </c>
      <c r="G8" s="109"/>
      <c r="I8" s="130">
        <f t="shared" si="0"/>
        <v>5910.4800000000005</v>
      </c>
      <c r="K8" s="211"/>
    </row>
    <row r="9" spans="1:14">
      <c r="A9" s="221" t="s">
        <v>144</v>
      </c>
      <c r="B9" s="255" t="str">
        <f>'Base de Proteção'!C54</f>
        <v>Instalações Elétricas</v>
      </c>
      <c r="C9" s="297">
        <f>F9/2</f>
        <v>69928.915000000008</v>
      </c>
      <c r="D9" s="298">
        <f>F9/2</f>
        <v>69928.915000000008</v>
      </c>
      <c r="E9" s="117"/>
      <c r="F9" s="56">
        <f>'Base de Proteção'!O54</f>
        <v>139857.83000000002</v>
      </c>
      <c r="G9" s="109"/>
      <c r="I9" s="130">
        <f t="shared" si="0"/>
        <v>139857.83000000002</v>
      </c>
      <c r="K9" s="211"/>
    </row>
    <row r="10" spans="1:14">
      <c r="A10" s="221" t="s">
        <v>145</v>
      </c>
      <c r="B10" s="255" t="str">
        <f>'Base de Proteção'!C84</f>
        <v>Informática</v>
      </c>
      <c r="C10" s="297">
        <f>F10</f>
        <v>2974.9700000000003</v>
      </c>
      <c r="D10" s="21"/>
      <c r="E10" s="117"/>
      <c r="F10" s="56">
        <f>'Base de Proteção'!O84</f>
        <v>2974.9700000000003</v>
      </c>
      <c r="G10" s="109"/>
      <c r="I10" s="130">
        <f t="shared" si="0"/>
        <v>2974.9700000000003</v>
      </c>
      <c r="K10" s="211"/>
    </row>
    <row r="11" spans="1:14">
      <c r="A11" s="221" t="s">
        <v>166</v>
      </c>
      <c r="B11" s="255" t="str">
        <f>'Base de Proteção'!C102</f>
        <v>Combate à Incêndio</v>
      </c>
      <c r="C11" s="297">
        <f>F11</f>
        <v>1059.8800000000001</v>
      </c>
      <c r="D11" s="21"/>
      <c r="E11" s="117"/>
      <c r="F11" s="56">
        <f>'Base de Proteção'!O102</f>
        <v>1059.8800000000001</v>
      </c>
      <c r="G11" s="109"/>
      <c r="I11" s="130">
        <f t="shared" si="0"/>
        <v>1059.8800000000001</v>
      </c>
      <c r="K11" s="211"/>
    </row>
    <row r="12" spans="1:14">
      <c r="A12" s="221" t="s">
        <v>615</v>
      </c>
      <c r="B12" s="255" t="str">
        <f>'Base de Proteção'!C111</f>
        <v>Drenagem águas Pluviais</v>
      </c>
      <c r="C12" s="297">
        <f>F12</f>
        <v>11295.58</v>
      </c>
      <c r="D12" s="21"/>
      <c r="E12" s="117"/>
      <c r="F12" s="56">
        <f>'Base de Proteção'!O111</f>
        <v>11295.58</v>
      </c>
      <c r="G12" s="109"/>
      <c r="I12" s="130">
        <f t="shared" si="0"/>
        <v>11295.58</v>
      </c>
      <c r="K12" s="211"/>
    </row>
    <row r="13" spans="1:14">
      <c r="A13" s="221" t="s">
        <v>616</v>
      </c>
      <c r="B13" s="255" t="str">
        <f>'Base de Proteção'!C119</f>
        <v>Paisagismo</v>
      </c>
      <c r="C13" s="297">
        <f>F13</f>
        <v>13936.91</v>
      </c>
      <c r="D13" s="21"/>
      <c r="E13" s="117"/>
      <c r="F13" s="56">
        <f>'Base de Proteção'!O119</f>
        <v>13936.91</v>
      </c>
      <c r="G13" s="109"/>
      <c r="I13" s="130">
        <f t="shared" si="0"/>
        <v>13936.91</v>
      </c>
      <c r="K13" s="211"/>
    </row>
    <row r="14" spans="1:14">
      <c r="A14" s="385">
        <v>2</v>
      </c>
      <c r="B14" s="108" t="s">
        <v>257</v>
      </c>
      <c r="C14" s="118"/>
      <c r="D14" s="119"/>
      <c r="E14" s="120"/>
      <c r="F14" s="293">
        <f>Alojamento!N73</f>
        <v>56764.318200000009</v>
      </c>
      <c r="G14" s="296">
        <f>F14/F34</f>
        <v>0.13904018583161912</v>
      </c>
      <c r="I14" s="130">
        <f>SUM(I15:I22)</f>
        <v>56764.318200000009</v>
      </c>
      <c r="J14" s="211"/>
      <c r="K14" s="301"/>
    </row>
    <row r="15" spans="1:14">
      <c r="A15" s="221" t="s">
        <v>13</v>
      </c>
      <c r="B15" s="107" t="str">
        <f>Alojamento!C2</f>
        <v>Serviços Preliminares</v>
      </c>
      <c r="C15" s="297">
        <f>F15</f>
        <v>10446.200000000001</v>
      </c>
      <c r="D15" s="21"/>
      <c r="E15" s="117"/>
      <c r="F15" s="56">
        <f>Alojamento!O2</f>
        <v>10446.200000000001</v>
      </c>
      <c r="G15" s="109"/>
      <c r="I15" s="130">
        <f t="shared" si="0"/>
        <v>10446.200000000001</v>
      </c>
      <c r="K15" s="211"/>
    </row>
    <row r="16" spans="1:14">
      <c r="A16" s="221" t="s">
        <v>14</v>
      </c>
      <c r="B16" s="107" t="str">
        <f>Alojamento!C17</f>
        <v>Arquitetura</v>
      </c>
      <c r="C16" s="116"/>
      <c r="D16" s="298">
        <f>F16/2</f>
        <v>6775.7140999999992</v>
      </c>
      <c r="E16" s="299">
        <f>F16/2</f>
        <v>6775.7140999999992</v>
      </c>
      <c r="F16" s="56">
        <f>Alojamento!O17</f>
        <v>13551.428199999998</v>
      </c>
      <c r="G16" s="109"/>
      <c r="I16" s="130">
        <f t="shared" si="0"/>
        <v>13551.428199999998</v>
      </c>
      <c r="K16" s="211"/>
    </row>
    <row r="17" spans="1:11">
      <c r="A17" s="221" t="s">
        <v>15</v>
      </c>
      <c r="B17" s="107" t="str">
        <f>Alojamento!C37</f>
        <v>Gás</v>
      </c>
      <c r="C17" s="116"/>
      <c r="D17" s="21"/>
      <c r="E17" s="299">
        <f>F17</f>
        <v>5304.81</v>
      </c>
      <c r="F17" s="56">
        <f>Alojamento!O37</f>
        <v>5304.81</v>
      </c>
      <c r="G17" s="109"/>
      <c r="I17" s="130">
        <f t="shared" si="0"/>
        <v>5304.81</v>
      </c>
      <c r="K17" s="211"/>
    </row>
    <row r="18" spans="1:11">
      <c r="A18" s="221" t="s">
        <v>39</v>
      </c>
      <c r="B18" s="107" t="str">
        <f>Alojamento!C42</f>
        <v>Água Quente</v>
      </c>
      <c r="C18" s="297">
        <f>F18/2</f>
        <v>5910.4800000000005</v>
      </c>
      <c r="D18" s="298">
        <f>F18/2</f>
        <v>5910.4800000000005</v>
      </c>
      <c r="E18" s="117"/>
      <c r="F18" s="56">
        <f>Alojamento!O42</f>
        <v>11820.960000000001</v>
      </c>
      <c r="G18" s="109"/>
      <c r="I18" s="130">
        <f t="shared" si="0"/>
        <v>11820.960000000001</v>
      </c>
      <c r="K18" s="211"/>
    </row>
    <row r="19" spans="1:11">
      <c r="A19" s="221" t="s">
        <v>40</v>
      </c>
      <c r="B19" s="107" t="str">
        <f>Alojamento!C49</f>
        <v>Instalações Elétricas</v>
      </c>
      <c r="C19" s="116"/>
      <c r="D19" s="298">
        <f>F19/2</f>
        <v>317.63</v>
      </c>
      <c r="E19" s="299">
        <f>F19/2</f>
        <v>317.63</v>
      </c>
      <c r="F19" s="56">
        <f>Alojamento!O49</f>
        <v>635.26</v>
      </c>
      <c r="G19" s="109"/>
      <c r="I19" s="130">
        <f t="shared" si="0"/>
        <v>635.26</v>
      </c>
      <c r="K19" s="211"/>
    </row>
    <row r="20" spans="1:11">
      <c r="A20" s="221" t="s">
        <v>69</v>
      </c>
      <c r="B20" s="107" t="str">
        <f>Alojamento!C53</f>
        <v>Combate à Incêndio</v>
      </c>
      <c r="C20" s="116"/>
      <c r="D20" s="21"/>
      <c r="E20" s="299">
        <f>F20</f>
        <v>3365.8999999999996</v>
      </c>
      <c r="F20" s="56">
        <f>Alojamento!O53</f>
        <v>3365.8999999999996</v>
      </c>
      <c r="G20" s="109"/>
      <c r="I20" s="130">
        <f t="shared" si="0"/>
        <v>3365.8999999999996</v>
      </c>
      <c r="K20" s="211"/>
    </row>
    <row r="21" spans="1:11">
      <c r="A21" s="221" t="s">
        <v>121</v>
      </c>
      <c r="B21" s="107" t="str">
        <f>Alojamento!C62</f>
        <v>Limpeza</v>
      </c>
      <c r="C21" s="116"/>
      <c r="D21" s="21"/>
      <c r="E21" s="299">
        <f>F21</f>
        <v>8155.62</v>
      </c>
      <c r="F21" s="56">
        <f>Alojamento!O62</f>
        <v>8155.62</v>
      </c>
      <c r="G21" s="109"/>
      <c r="I21" s="130">
        <f t="shared" si="0"/>
        <v>8155.62</v>
      </c>
      <c r="K21" s="211"/>
    </row>
    <row r="22" spans="1:11">
      <c r="A22" s="221" t="s">
        <v>617</v>
      </c>
      <c r="B22" s="107" t="str">
        <f>Alojamento!C66</f>
        <v>Paisagismo</v>
      </c>
      <c r="C22" s="116"/>
      <c r="D22" s="21"/>
      <c r="E22" s="299">
        <f>F22</f>
        <v>3484.14</v>
      </c>
      <c r="F22" s="56">
        <f>Alojamento!O66</f>
        <v>3484.14</v>
      </c>
      <c r="G22" s="109"/>
      <c r="I22" s="130">
        <f t="shared" si="0"/>
        <v>3484.14</v>
      </c>
      <c r="K22" s="211"/>
    </row>
    <row r="23" spans="1:11">
      <c r="A23" s="385">
        <v>3</v>
      </c>
      <c r="B23" s="108" t="s">
        <v>260</v>
      </c>
      <c r="C23" s="118"/>
      <c r="D23" s="119"/>
      <c r="E23" s="120"/>
      <c r="F23" s="293">
        <f>'Centro de Educação'!N156</f>
        <v>132274.1594</v>
      </c>
      <c r="G23" s="296">
        <f>F23/F34</f>
        <v>0.32399620548419106</v>
      </c>
      <c r="I23" s="130">
        <f>SUM(I24:I33)</f>
        <v>132274.1594</v>
      </c>
      <c r="J23" s="211"/>
      <c r="K23" s="301"/>
    </row>
    <row r="24" spans="1:11">
      <c r="A24" s="221" t="s">
        <v>4</v>
      </c>
      <c r="B24" s="107" t="str">
        <f>'Centro de Educação'!C2</f>
        <v>Implantação</v>
      </c>
      <c r="C24" s="297">
        <f>F24</f>
        <v>1713.28</v>
      </c>
      <c r="D24" s="21"/>
      <c r="E24" s="117"/>
      <c r="F24" s="56">
        <f>'Centro de Educação'!O2</f>
        <v>1713.28</v>
      </c>
      <c r="G24" s="109"/>
      <c r="I24" s="130">
        <f t="shared" si="0"/>
        <v>1713.28</v>
      </c>
      <c r="K24" s="211"/>
    </row>
    <row r="25" spans="1:11">
      <c r="A25" s="221" t="s">
        <v>26</v>
      </c>
      <c r="B25" s="107" t="str">
        <f>'Centro de Educação'!C8</f>
        <v>Estruturas de Madeiras</v>
      </c>
      <c r="C25" s="297">
        <f>F25/2</f>
        <v>8117.4000000000015</v>
      </c>
      <c r="D25" s="298">
        <f>F25/2</f>
        <v>8117.4000000000015</v>
      </c>
      <c r="E25" s="117"/>
      <c r="F25" s="56">
        <f>'Centro de Educação'!O8</f>
        <v>16234.800000000003</v>
      </c>
      <c r="G25" s="109"/>
      <c r="I25" s="130">
        <f t="shared" si="0"/>
        <v>16234.800000000003</v>
      </c>
      <c r="K25" s="211"/>
    </row>
    <row r="26" spans="1:11">
      <c r="A26" s="221" t="s">
        <v>28</v>
      </c>
      <c r="B26" s="107" t="str">
        <f>'Centro de Educação'!C17</f>
        <v>Arquitetura</v>
      </c>
      <c r="C26" s="297">
        <f>F26/2</f>
        <v>17576.74725</v>
      </c>
      <c r="D26" s="298">
        <f>F26/2</f>
        <v>17576.74725</v>
      </c>
      <c r="E26" s="117"/>
      <c r="F26" s="56">
        <f>'Centro de Educação'!O17</f>
        <v>35153.494500000001</v>
      </c>
      <c r="G26" s="109"/>
      <c r="I26" s="130">
        <f t="shared" si="0"/>
        <v>35153.494500000001</v>
      </c>
      <c r="K26" s="211"/>
    </row>
    <row r="27" spans="1:11">
      <c r="A27" s="221" t="s">
        <v>29</v>
      </c>
      <c r="B27" s="107" t="str">
        <f>'Centro de Educação'!C40</f>
        <v>Limpeza</v>
      </c>
      <c r="C27" s="116"/>
      <c r="D27" s="21"/>
      <c r="E27" s="299">
        <f>F27</f>
        <v>2904.8864000000003</v>
      </c>
      <c r="F27" s="56">
        <f>'Centro de Educação'!O40</f>
        <v>2904.8864000000003</v>
      </c>
      <c r="G27" s="109"/>
      <c r="I27" s="130">
        <f t="shared" si="0"/>
        <v>2904.8864000000003</v>
      </c>
      <c r="K27" s="211"/>
    </row>
    <row r="28" spans="1:11">
      <c r="A28" s="221" t="s">
        <v>97</v>
      </c>
      <c r="B28" s="107" t="str">
        <f>'Centro de Educação'!C44</f>
        <v>Gás</v>
      </c>
      <c r="C28" s="297">
        <f>F28</f>
        <v>5304.81</v>
      </c>
      <c r="D28" s="21"/>
      <c r="E28" s="117"/>
      <c r="F28" s="56">
        <f>'Centro de Educação'!O44</f>
        <v>5304.81</v>
      </c>
      <c r="G28" s="109"/>
      <c r="I28" s="130">
        <f t="shared" si="0"/>
        <v>5304.81</v>
      </c>
      <c r="K28" s="211"/>
    </row>
    <row r="29" spans="1:11">
      <c r="A29" s="221" t="s">
        <v>98</v>
      </c>
      <c r="B29" s="107" t="str">
        <f>'Centro de Educação'!C48</f>
        <v>Torre da Caixa d'Água</v>
      </c>
      <c r="C29" s="297">
        <f>F29/2</f>
        <v>11307.57</v>
      </c>
      <c r="D29" s="298">
        <f>F29/2</f>
        <v>11307.57</v>
      </c>
      <c r="E29" s="117"/>
      <c r="F29" s="56">
        <f>'Centro de Educação'!O48</f>
        <v>22615.14</v>
      </c>
      <c r="G29" s="109"/>
      <c r="I29" s="130">
        <f t="shared" si="0"/>
        <v>22615.14</v>
      </c>
      <c r="K29" s="211"/>
    </row>
    <row r="30" spans="1:11">
      <c r="A30" s="221" t="s">
        <v>99</v>
      </c>
      <c r="B30" s="107" t="str">
        <f>'Centro de Educação'!C73</f>
        <v>Elétrica/Telefonia</v>
      </c>
      <c r="C30" s="297">
        <f>F30/3</f>
        <v>3779.1199999999994</v>
      </c>
      <c r="D30" s="298">
        <f>F30/3</f>
        <v>3779.1199999999994</v>
      </c>
      <c r="E30" s="299">
        <f>F30/3</f>
        <v>3779.1199999999994</v>
      </c>
      <c r="F30" s="56">
        <f>'Centro de Educação'!O73</f>
        <v>11337.359999999999</v>
      </c>
      <c r="G30" s="109"/>
      <c r="I30" s="130">
        <f t="shared" si="0"/>
        <v>11337.359999999999</v>
      </c>
      <c r="K30" s="211"/>
    </row>
    <row r="31" spans="1:11">
      <c r="A31" s="221" t="s">
        <v>64</v>
      </c>
      <c r="B31" s="107" t="str">
        <f>'Centro de Educação'!C107</f>
        <v>Abrigo das Baterias</v>
      </c>
      <c r="C31" s="297">
        <f>F31/2</f>
        <v>2123.25425</v>
      </c>
      <c r="D31" s="298">
        <f>F31/2</f>
        <v>2123.25425</v>
      </c>
      <c r="E31" s="117"/>
      <c r="F31" s="56">
        <f>'Centro de Educação'!O107</f>
        <v>4246.5084999999999</v>
      </c>
      <c r="G31" s="109"/>
      <c r="I31" s="130">
        <f t="shared" si="0"/>
        <v>4246.5084999999999</v>
      </c>
      <c r="K31" s="211"/>
    </row>
    <row r="32" spans="1:11">
      <c r="A32" s="221" t="s">
        <v>65</v>
      </c>
      <c r="B32" s="107" t="str">
        <f>'Centro de Educação'!C128</f>
        <v>Combate à Incêndio</v>
      </c>
      <c r="C32" s="140"/>
      <c r="D32" s="141"/>
      <c r="E32" s="303">
        <f>F32</f>
        <v>1998.76</v>
      </c>
      <c r="F32" s="291">
        <f>'Centro de Educação'!O128</f>
        <v>1998.76</v>
      </c>
      <c r="G32" s="109"/>
      <c r="I32" s="130">
        <f t="shared" si="0"/>
        <v>1998.76</v>
      </c>
      <c r="K32" s="211"/>
    </row>
    <row r="33" spans="1:14">
      <c r="A33" s="221" t="s">
        <v>100</v>
      </c>
      <c r="B33" s="107" t="str">
        <f>'Centro de Educação'!C137</f>
        <v>Paisagismo</v>
      </c>
      <c r="C33" s="297">
        <f>F33/3</f>
        <v>10255.039999999999</v>
      </c>
      <c r="D33" s="298">
        <f>F33/3</f>
        <v>10255.039999999999</v>
      </c>
      <c r="E33" s="299">
        <f>F33/3</f>
        <v>10255.039999999999</v>
      </c>
      <c r="F33" s="56">
        <f>'Centro de Educação'!O137</f>
        <v>30765.119999999999</v>
      </c>
      <c r="G33" s="292"/>
      <c r="I33" s="130">
        <f t="shared" si="0"/>
        <v>30765.119999999995</v>
      </c>
      <c r="K33" s="211"/>
    </row>
    <row r="34" spans="1:14">
      <c r="A34" s="484" t="s">
        <v>467</v>
      </c>
      <c r="B34" s="485"/>
      <c r="C34" s="121">
        <f>SUM(C3:C33)</f>
        <v>209170.53755000004</v>
      </c>
      <c r="D34" s="122">
        <f>SUM(D3:D33)</f>
        <v>144220.31164999999</v>
      </c>
      <c r="E34" s="123">
        <f>SUM(E3:E33)</f>
        <v>54867.510500000011</v>
      </c>
      <c r="F34" s="121">
        <f>F3+F14+F23</f>
        <v>408258.35970000003</v>
      </c>
      <c r="G34" s="490">
        <f>G3+G14+G23</f>
        <v>1</v>
      </c>
      <c r="I34" s="130">
        <f>SUM(C34:E34)</f>
        <v>408258.35970000009</v>
      </c>
      <c r="J34" s="211"/>
      <c r="K34" s="301"/>
      <c r="N34" s="130"/>
    </row>
    <row r="35" spans="1:14">
      <c r="A35" s="486" t="s">
        <v>466</v>
      </c>
      <c r="B35" s="487"/>
      <c r="C35" s="124">
        <f>C34*0.3</f>
        <v>62751.16126500001</v>
      </c>
      <c r="D35" s="125">
        <f t="shared" ref="D35:E35" si="1">D34*0.3</f>
        <v>43266.093494999994</v>
      </c>
      <c r="E35" s="126">
        <f t="shared" si="1"/>
        <v>16460.253150000004</v>
      </c>
      <c r="F35" s="124">
        <f>F34*0.3</f>
        <v>122477.50791</v>
      </c>
      <c r="G35" s="491"/>
      <c r="I35" s="130">
        <f t="shared" ref="I35:I36" si="2">SUM(C35:E35)</f>
        <v>122477.50791000001</v>
      </c>
      <c r="J35" s="211"/>
      <c r="K35" s="301"/>
      <c r="N35" s="130"/>
    </row>
    <row r="36" spans="1:14">
      <c r="A36" s="488" t="s">
        <v>465</v>
      </c>
      <c r="B36" s="489"/>
      <c r="C36" s="127">
        <f>C34+C35</f>
        <v>271921.69881500007</v>
      </c>
      <c r="D36" s="128">
        <f t="shared" ref="D36:E36" si="3">D34+D35</f>
        <v>187486.40514499997</v>
      </c>
      <c r="E36" s="129">
        <f t="shared" si="3"/>
        <v>71327.763650000008</v>
      </c>
      <c r="F36" s="127">
        <f>F34+F35</f>
        <v>530735.86761000007</v>
      </c>
      <c r="G36" s="492"/>
      <c r="I36" s="130">
        <f t="shared" si="2"/>
        <v>530735.86761000007</v>
      </c>
      <c r="J36" s="300"/>
      <c r="K36" s="301"/>
      <c r="M36" s="301"/>
      <c r="N36" s="130"/>
    </row>
    <row r="38" spans="1:14">
      <c r="A38" s="502" t="s">
        <v>81</v>
      </c>
      <c r="B38" s="495" t="s">
        <v>82</v>
      </c>
      <c r="C38" s="497" t="s">
        <v>261</v>
      </c>
      <c r="D38" s="498"/>
      <c r="E38" s="499"/>
      <c r="F38" s="500" t="s">
        <v>416</v>
      </c>
      <c r="G38" s="501"/>
    </row>
    <row r="39" spans="1:14">
      <c r="A39" s="503"/>
      <c r="B39" s="496"/>
      <c r="C39" s="110" t="s">
        <v>262</v>
      </c>
      <c r="D39" s="111" t="s">
        <v>263</v>
      </c>
      <c r="E39" s="112" t="s">
        <v>264</v>
      </c>
      <c r="F39" s="289" t="s">
        <v>258</v>
      </c>
      <c r="G39" s="290" t="s">
        <v>265</v>
      </c>
    </row>
    <row r="40" spans="1:14">
      <c r="A40" s="384">
        <v>1</v>
      </c>
      <c r="B40" s="106" t="s">
        <v>457</v>
      </c>
      <c r="C40" s="355">
        <f>F40/3</f>
        <v>24206.933333333331</v>
      </c>
      <c r="D40" s="356">
        <f>F40/3</f>
        <v>24206.933333333331</v>
      </c>
      <c r="E40" s="357">
        <f>F40/3</f>
        <v>24206.933333333331</v>
      </c>
      <c r="F40" s="358">
        <f>'Adm. e Gerenc.'!I8</f>
        <v>72620.799999999988</v>
      </c>
      <c r="G40" s="295">
        <f>F40/F42</f>
        <v>0.12036131180527682</v>
      </c>
    </row>
    <row r="41" spans="1:14">
      <c r="A41" s="385">
        <v>2</v>
      </c>
      <c r="B41" s="108" t="s">
        <v>468</v>
      </c>
      <c r="C41" s="359">
        <f>C36</f>
        <v>271921.69881500007</v>
      </c>
      <c r="D41" s="360">
        <f t="shared" ref="D41:E41" si="4">D36</f>
        <v>187486.40514499997</v>
      </c>
      <c r="E41" s="361">
        <f t="shared" si="4"/>
        <v>71327.763650000008</v>
      </c>
      <c r="F41" s="318">
        <f>F36</f>
        <v>530735.86761000007</v>
      </c>
      <c r="G41" s="296">
        <f>F41/F42</f>
        <v>0.87963868819472313</v>
      </c>
    </row>
    <row r="42" spans="1:14">
      <c r="A42" s="488" t="s">
        <v>464</v>
      </c>
      <c r="B42" s="489"/>
      <c r="C42" s="362">
        <f>C40+C41</f>
        <v>296128.63214833342</v>
      </c>
      <c r="D42" s="363">
        <f t="shared" ref="D42:E42" si="5">D40+D41</f>
        <v>211693.33847833329</v>
      </c>
      <c r="E42" s="364">
        <f t="shared" si="5"/>
        <v>95534.696983333342</v>
      </c>
      <c r="F42" s="362">
        <f>F40+F41</f>
        <v>603356.66761000012</v>
      </c>
      <c r="G42" s="365">
        <f>G40+G41</f>
        <v>1</v>
      </c>
    </row>
  </sheetData>
  <mergeCells count="13">
    <mergeCell ref="A38:A39"/>
    <mergeCell ref="B38:B39"/>
    <mergeCell ref="C38:E38"/>
    <mergeCell ref="F38:G38"/>
    <mergeCell ref="A42:B42"/>
    <mergeCell ref="A34:B34"/>
    <mergeCell ref="A35:B35"/>
    <mergeCell ref="A36:B36"/>
    <mergeCell ref="G34:G36"/>
    <mergeCell ref="A1:A2"/>
    <mergeCell ref="B1:B2"/>
    <mergeCell ref="C1:E1"/>
    <mergeCell ref="F1:G1"/>
  </mergeCells>
  <printOptions horizontalCentered="1"/>
  <pageMargins left="0.19685039370078741" right="0.19685039370078741" top="1.1811023622047245" bottom="0.98425196850393704" header="0.19685039370078741" footer="0.19685039370078741"/>
  <pageSetup paperSize="9" scale="81" fitToHeight="0" orientation="landscape" r:id="rId1"/>
  <headerFooter>
    <oddHeader>&amp;L&amp;G&amp;C&amp;"Ecofont Vera Sans,Regular"&amp;14
MUCJI - Arpoador
Termino de Edificações
&amp;A&amp;R&amp;"Ecofont Vera Sans,Regular"&amp;12
Planilha de Custos
Boltetim CPOS 171 - NOV/2017</oddHeader>
    <oddFooter>&amp;L&amp;G&amp;C&amp;"Ecofont Vera Sans,Regular"Av. Prof. Frederico Hermann Júnior, 345 – Prédio 12, 1°andar
(11) 2997-5000 – www.fflorestal.sp.gov.br
Página &amp;P de &amp;N&amp;R&amp;"Arial Rounded MT Bold,Normal"&amp;14Folha:_____________
Proc.: ________/____
Rubrica: __________</oddFooter>
  </headerFooter>
  <ignoredErrors>
    <ignoredError sqref="I14 I23 B6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topLeftCell="A16" zoomScale="114" zoomScaleNormal="114" zoomScaleSheetLayoutView="85" workbookViewId="0">
      <selection activeCell="C7" sqref="C7"/>
    </sheetView>
  </sheetViews>
  <sheetFormatPr defaultRowHeight="15"/>
  <cols>
    <col min="1" max="1" width="10" style="147" customWidth="1"/>
    <col min="2" max="2" width="16.7109375" style="2" customWidth="1"/>
    <col min="3" max="3" width="112.7109375" style="3" customWidth="1"/>
    <col min="4" max="4" width="10.5703125" style="2" hidden="1" customWidth="1"/>
    <col min="5" max="5" width="9.7109375" style="4" hidden="1" customWidth="1"/>
    <col min="6" max="8" width="14.7109375" style="4" hidden="1" customWidth="1"/>
    <col min="9" max="9" width="15.7109375" style="4" hidden="1" customWidth="1"/>
    <col min="10" max="10" width="15.140625" style="50" customWidth="1"/>
    <col min="11" max="11" width="8.42578125" style="195" customWidth="1"/>
    <col min="12" max="13" width="14" style="182" customWidth="1"/>
    <col min="14" max="14" width="15.42578125" style="182" customWidth="1"/>
    <col min="15" max="15" width="17.5703125" style="182" customWidth="1"/>
    <col min="16" max="16384" width="9.140625" style="1"/>
  </cols>
  <sheetData>
    <row r="1" spans="1:15" s="5" customFormat="1" ht="45">
      <c r="A1" s="265" t="s">
        <v>81</v>
      </c>
      <c r="B1" s="266" t="s">
        <v>119</v>
      </c>
      <c r="C1" s="267" t="s">
        <v>82</v>
      </c>
      <c r="D1" s="267" t="s">
        <v>193</v>
      </c>
      <c r="E1" s="267"/>
      <c r="F1" s="267" t="s">
        <v>201</v>
      </c>
      <c r="G1" s="267"/>
      <c r="H1" s="267"/>
      <c r="I1" s="267"/>
      <c r="J1" s="268" t="s">
        <v>188</v>
      </c>
      <c r="K1" s="268" t="s">
        <v>83</v>
      </c>
      <c r="L1" s="269" t="s">
        <v>189</v>
      </c>
      <c r="M1" s="269" t="s">
        <v>190</v>
      </c>
      <c r="N1" s="269" t="s">
        <v>191</v>
      </c>
      <c r="O1" s="270" t="s">
        <v>84</v>
      </c>
    </row>
    <row r="2" spans="1:15" s="6" customFormat="1">
      <c r="A2" s="149">
        <v>1</v>
      </c>
      <c r="B2" s="150"/>
      <c r="C2" s="256" t="s">
        <v>293</v>
      </c>
      <c r="D2" s="257"/>
      <c r="E2" s="258"/>
      <c r="F2" s="258"/>
      <c r="G2" s="258"/>
      <c r="H2" s="258"/>
      <c r="I2" s="258"/>
      <c r="J2" s="259"/>
      <c r="K2" s="260"/>
      <c r="L2" s="261"/>
      <c r="M2" s="261"/>
      <c r="N2" s="261"/>
      <c r="O2" s="306">
        <f>SUM(O4:O18)</f>
        <v>26726.019999999993</v>
      </c>
    </row>
    <row r="3" spans="1:15">
      <c r="A3" s="142" t="s">
        <v>0</v>
      </c>
      <c r="B3" s="7"/>
      <c r="C3" s="55" t="s">
        <v>38</v>
      </c>
      <c r="D3" s="22"/>
      <c r="E3" s="23"/>
      <c r="F3" s="23"/>
      <c r="G3" s="73"/>
      <c r="H3" s="73"/>
      <c r="I3" s="23"/>
      <c r="J3" s="168"/>
      <c r="K3" s="187"/>
      <c r="L3" s="169"/>
      <c r="M3" s="170"/>
      <c r="N3" s="170"/>
      <c r="O3" s="165"/>
    </row>
    <row r="4" spans="1:15">
      <c r="A4" s="143" t="s">
        <v>218</v>
      </c>
      <c r="B4" s="273" t="s">
        <v>372</v>
      </c>
      <c r="C4" s="60" t="s">
        <v>427</v>
      </c>
      <c r="D4" s="64" t="s">
        <v>3</v>
      </c>
      <c r="E4" s="8">
        <v>15.36</v>
      </c>
      <c r="F4" s="44">
        <v>322.94</v>
      </c>
      <c r="G4" s="44">
        <v>50.57</v>
      </c>
      <c r="H4" s="44">
        <v>373.51</v>
      </c>
      <c r="I4" s="197">
        <f>E4*H4</f>
        <v>5737.1135999999997</v>
      </c>
      <c r="J4" s="198">
        <v>6</v>
      </c>
      <c r="K4" s="184" t="s">
        <v>3</v>
      </c>
      <c r="L4" s="271">
        <v>266.95999999999998</v>
      </c>
      <c r="M4" s="272">
        <v>65.260000000000005</v>
      </c>
      <c r="N4" s="272">
        <v>332.22</v>
      </c>
      <c r="O4" s="199">
        <f>J4*N4</f>
        <v>1993.3200000000002</v>
      </c>
    </row>
    <row r="5" spans="1:15">
      <c r="A5" s="143" t="s">
        <v>220</v>
      </c>
      <c r="B5" s="9" t="s">
        <v>195</v>
      </c>
      <c r="C5" s="53" t="s">
        <v>20</v>
      </c>
      <c r="D5" s="65" t="s">
        <v>2</v>
      </c>
      <c r="E5" s="11">
        <v>1</v>
      </c>
      <c r="F5" s="11"/>
      <c r="G5" s="11"/>
      <c r="H5" s="16">
        <v>2850</v>
      </c>
      <c r="I5" s="17">
        <f t="shared" ref="I5:I22" si="0">E5*H5</f>
        <v>2850</v>
      </c>
      <c r="J5" s="160">
        <v>1</v>
      </c>
      <c r="K5" s="185" t="s">
        <v>2</v>
      </c>
      <c r="L5" s="162">
        <v>0</v>
      </c>
      <c r="M5" s="164">
        <v>3500</v>
      </c>
      <c r="N5" s="164">
        <v>3500</v>
      </c>
      <c r="O5" s="165">
        <f>J5*N5</f>
        <v>3500</v>
      </c>
    </row>
    <row r="6" spans="1:15">
      <c r="A6" s="143" t="s">
        <v>221</v>
      </c>
      <c r="B6" s="9" t="s">
        <v>195</v>
      </c>
      <c r="C6" s="53" t="s">
        <v>21</v>
      </c>
      <c r="D6" s="65" t="s">
        <v>2</v>
      </c>
      <c r="E6" s="11">
        <v>1</v>
      </c>
      <c r="F6" s="11"/>
      <c r="G6" s="11"/>
      <c r="H6" s="18">
        <v>1425</v>
      </c>
      <c r="I6" s="19">
        <f t="shared" si="0"/>
        <v>1425</v>
      </c>
      <c r="J6" s="160">
        <v>1</v>
      </c>
      <c r="K6" s="185" t="s">
        <v>2</v>
      </c>
      <c r="L6" s="162">
        <v>0</v>
      </c>
      <c r="M6" s="166">
        <v>1500</v>
      </c>
      <c r="N6" s="166">
        <v>1500</v>
      </c>
      <c r="O6" s="167">
        <f>J6*N6</f>
        <v>1500</v>
      </c>
    </row>
    <row r="7" spans="1:15">
      <c r="A7" s="148" t="s">
        <v>18</v>
      </c>
      <c r="B7" s="9"/>
      <c r="C7" s="55" t="s">
        <v>67</v>
      </c>
      <c r="D7" s="22"/>
      <c r="E7" s="23"/>
      <c r="F7" s="23"/>
      <c r="G7" s="73"/>
      <c r="H7" s="159"/>
      <c r="I7" s="23"/>
      <c r="J7" s="168"/>
      <c r="K7" s="187"/>
      <c r="L7" s="169"/>
      <c r="M7" s="171"/>
      <c r="N7" s="171"/>
      <c r="O7" s="165"/>
    </row>
    <row r="8" spans="1:15" ht="30">
      <c r="A8" s="143" t="s">
        <v>222</v>
      </c>
      <c r="B8" s="132" t="s">
        <v>95</v>
      </c>
      <c r="C8" s="53" t="s">
        <v>374</v>
      </c>
      <c r="D8" s="65" t="s">
        <v>68</v>
      </c>
      <c r="E8" s="11">
        <v>30</v>
      </c>
      <c r="F8" s="11"/>
      <c r="G8" s="12"/>
      <c r="H8" s="16">
        <v>121.6</v>
      </c>
      <c r="I8" s="19">
        <f t="shared" si="0"/>
        <v>3648</v>
      </c>
      <c r="J8" s="160">
        <v>120</v>
      </c>
      <c r="K8" s="185" t="s">
        <v>292</v>
      </c>
      <c r="L8" s="271">
        <v>35.78</v>
      </c>
      <c r="M8" s="272">
        <v>79.11</v>
      </c>
      <c r="N8" s="272">
        <f>L8+M8</f>
        <v>114.89</v>
      </c>
      <c r="O8" s="167">
        <f>J8*N8</f>
        <v>13786.8</v>
      </c>
    </row>
    <row r="9" spans="1:15">
      <c r="A9" s="143" t="s">
        <v>223</v>
      </c>
      <c r="B9" s="276" t="s">
        <v>373</v>
      </c>
      <c r="C9" s="277" t="s">
        <v>375</v>
      </c>
      <c r="D9" s="65" t="s">
        <v>68</v>
      </c>
      <c r="E9" s="11">
        <v>30</v>
      </c>
      <c r="F9" s="11"/>
      <c r="G9" s="11"/>
      <c r="H9" s="12">
        <v>49.4</v>
      </c>
      <c r="I9" s="19">
        <f t="shared" si="0"/>
        <v>1482</v>
      </c>
      <c r="J9" s="160">
        <v>30</v>
      </c>
      <c r="K9" s="185" t="s">
        <v>5</v>
      </c>
      <c r="L9" s="278">
        <v>28.02</v>
      </c>
      <c r="M9" s="279">
        <v>0</v>
      </c>
      <c r="N9" s="279">
        <v>28.02</v>
      </c>
      <c r="O9" s="167">
        <f>J9*N9</f>
        <v>840.6</v>
      </c>
    </row>
    <row r="10" spans="1:15">
      <c r="A10" s="143" t="s">
        <v>224</v>
      </c>
      <c r="B10" s="276" t="s">
        <v>194</v>
      </c>
      <c r="C10" s="277" t="s">
        <v>148</v>
      </c>
      <c r="D10" s="65" t="s">
        <v>68</v>
      </c>
      <c r="E10" s="11">
        <v>30</v>
      </c>
      <c r="F10" s="11"/>
      <c r="G10" s="11"/>
      <c r="H10" s="12">
        <v>38.47</v>
      </c>
      <c r="I10" s="19">
        <f t="shared" si="0"/>
        <v>1154.0999999999999</v>
      </c>
      <c r="J10" s="160">
        <v>30</v>
      </c>
      <c r="K10" s="185" t="s">
        <v>5</v>
      </c>
      <c r="L10" s="278">
        <v>12.69</v>
      </c>
      <c r="M10" s="279">
        <v>79.11</v>
      </c>
      <c r="N10" s="279">
        <v>91.8</v>
      </c>
      <c r="O10" s="167">
        <f>J10*N10</f>
        <v>2754</v>
      </c>
    </row>
    <row r="11" spans="1:15" s="24" customFormat="1">
      <c r="A11" s="148" t="s">
        <v>17</v>
      </c>
      <c r="B11" s="9"/>
      <c r="C11" s="55" t="s">
        <v>520</v>
      </c>
      <c r="D11" s="22"/>
      <c r="E11" s="23"/>
      <c r="F11" s="23"/>
      <c r="G11" s="73"/>
      <c r="H11" s="159"/>
      <c r="I11" s="23"/>
      <c r="J11" s="168"/>
      <c r="K11" s="187"/>
      <c r="L11" s="169"/>
      <c r="M11" s="170"/>
      <c r="N11" s="171"/>
      <c r="O11" s="165"/>
    </row>
    <row r="12" spans="1:15" s="24" customFormat="1">
      <c r="A12" s="143" t="s">
        <v>181</v>
      </c>
      <c r="B12" s="132" t="s">
        <v>196</v>
      </c>
      <c r="C12" s="43" t="s">
        <v>161</v>
      </c>
      <c r="D12" s="65" t="s">
        <v>8</v>
      </c>
      <c r="E12" s="31">
        <v>2</v>
      </c>
      <c r="F12" s="12">
        <v>10.15</v>
      </c>
      <c r="G12" s="12">
        <v>6.65</v>
      </c>
      <c r="H12" s="12">
        <v>16.8</v>
      </c>
      <c r="I12" s="13">
        <f t="shared" si="0"/>
        <v>33.6</v>
      </c>
      <c r="J12" s="160">
        <v>2</v>
      </c>
      <c r="K12" s="183" t="s">
        <v>8</v>
      </c>
      <c r="L12" s="278">
        <v>12.98</v>
      </c>
      <c r="M12" s="279">
        <v>8.58</v>
      </c>
      <c r="N12" s="279">
        <v>21.56</v>
      </c>
      <c r="O12" s="161">
        <f t="shared" ref="O12:O18" si="1">J12*N12</f>
        <v>43.12</v>
      </c>
    </row>
    <row r="13" spans="1:15" s="24" customFormat="1">
      <c r="A13" s="143" t="s">
        <v>182</v>
      </c>
      <c r="B13" s="132" t="s">
        <v>197</v>
      </c>
      <c r="C13" s="43" t="s">
        <v>162</v>
      </c>
      <c r="D13" s="65" t="s">
        <v>8</v>
      </c>
      <c r="E13" s="31">
        <v>2</v>
      </c>
      <c r="F13" s="12">
        <v>45.19</v>
      </c>
      <c r="G13" s="12">
        <v>13.3</v>
      </c>
      <c r="H13" s="12">
        <v>58.49</v>
      </c>
      <c r="I13" s="13">
        <f t="shared" si="0"/>
        <v>116.98</v>
      </c>
      <c r="J13" s="160">
        <v>2</v>
      </c>
      <c r="K13" s="183" t="s">
        <v>8</v>
      </c>
      <c r="L13" s="71">
        <v>47.5</v>
      </c>
      <c r="M13" s="71">
        <v>16.52</v>
      </c>
      <c r="N13" s="71">
        <v>64.02</v>
      </c>
      <c r="O13" s="161">
        <f t="shared" si="1"/>
        <v>128.04</v>
      </c>
    </row>
    <row r="14" spans="1:15" s="24" customFormat="1">
      <c r="A14" s="143" t="s">
        <v>294</v>
      </c>
      <c r="B14" s="132" t="s">
        <v>198</v>
      </c>
      <c r="C14" s="43" t="s">
        <v>163</v>
      </c>
      <c r="D14" s="65" t="s">
        <v>8</v>
      </c>
      <c r="E14" s="31">
        <v>2</v>
      </c>
      <c r="F14" s="12">
        <v>1.7</v>
      </c>
      <c r="G14" s="12">
        <v>2.66</v>
      </c>
      <c r="H14" s="12">
        <v>4.3600000000000003</v>
      </c>
      <c r="I14" s="13">
        <f t="shared" si="0"/>
        <v>8.7200000000000006</v>
      </c>
      <c r="J14" s="160">
        <v>2</v>
      </c>
      <c r="K14" s="183" t="s">
        <v>8</v>
      </c>
      <c r="L14" s="71">
        <v>2.15</v>
      </c>
      <c r="M14" s="71">
        <v>3.31</v>
      </c>
      <c r="N14" s="71">
        <v>5.46</v>
      </c>
      <c r="O14" s="161">
        <f t="shared" si="1"/>
        <v>10.92</v>
      </c>
    </row>
    <row r="15" spans="1:15" s="24" customFormat="1">
      <c r="A15" s="143" t="s">
        <v>295</v>
      </c>
      <c r="B15" s="132" t="s">
        <v>199</v>
      </c>
      <c r="C15" s="43" t="s">
        <v>164</v>
      </c>
      <c r="D15" s="65" t="s">
        <v>8</v>
      </c>
      <c r="E15" s="31">
        <v>2</v>
      </c>
      <c r="F15" s="12">
        <v>21.51</v>
      </c>
      <c r="G15" s="12">
        <v>1.33</v>
      </c>
      <c r="H15" s="12">
        <v>22.84</v>
      </c>
      <c r="I15" s="13">
        <f t="shared" si="0"/>
        <v>45.68</v>
      </c>
      <c r="J15" s="160">
        <v>2</v>
      </c>
      <c r="K15" s="183" t="s">
        <v>8</v>
      </c>
      <c r="L15" s="71">
        <v>22.58</v>
      </c>
      <c r="M15" s="71">
        <v>1.65</v>
      </c>
      <c r="N15" s="71">
        <v>24.23</v>
      </c>
      <c r="O15" s="161">
        <f t="shared" si="1"/>
        <v>48.46</v>
      </c>
    </row>
    <row r="16" spans="1:15" s="24" customFormat="1">
      <c r="A16" s="143" t="s">
        <v>296</v>
      </c>
      <c r="B16" s="132" t="s">
        <v>200</v>
      </c>
      <c r="C16" s="43" t="s">
        <v>165</v>
      </c>
      <c r="D16" s="65" t="s">
        <v>9</v>
      </c>
      <c r="E16" s="31">
        <v>10</v>
      </c>
      <c r="F16" s="12">
        <v>2.75</v>
      </c>
      <c r="G16" s="12">
        <v>2.66</v>
      </c>
      <c r="H16" s="12">
        <v>5.41</v>
      </c>
      <c r="I16" s="13">
        <f t="shared" si="0"/>
        <v>54.1</v>
      </c>
      <c r="J16" s="160">
        <v>10</v>
      </c>
      <c r="K16" s="183" t="s">
        <v>9</v>
      </c>
      <c r="L16" s="71">
        <v>3.57</v>
      </c>
      <c r="M16" s="71">
        <v>3.31</v>
      </c>
      <c r="N16" s="71">
        <v>6.88</v>
      </c>
      <c r="O16" s="161">
        <f t="shared" si="1"/>
        <v>68.8</v>
      </c>
    </row>
    <row r="17" spans="1:15" s="24" customFormat="1" ht="15" customHeight="1">
      <c r="A17" s="143" t="s">
        <v>297</v>
      </c>
      <c r="B17" s="311" t="s">
        <v>650</v>
      </c>
      <c r="C17" s="14" t="s">
        <v>651</v>
      </c>
      <c r="D17" s="68"/>
      <c r="E17" s="152"/>
      <c r="F17" s="153"/>
      <c r="G17" s="153"/>
      <c r="H17" s="153"/>
      <c r="I17" s="154"/>
      <c r="J17" s="173">
        <v>200</v>
      </c>
      <c r="K17" s="190" t="s">
        <v>9</v>
      </c>
      <c r="L17" s="312">
        <v>8.0500000000000007</v>
      </c>
      <c r="M17" s="312">
        <v>1.37</v>
      </c>
      <c r="N17" s="312">
        <v>9.42</v>
      </c>
      <c r="O17" s="161">
        <f t="shared" si="1"/>
        <v>1884</v>
      </c>
    </row>
    <row r="18" spans="1:15" s="24" customFormat="1">
      <c r="A18" s="145" t="s">
        <v>297</v>
      </c>
      <c r="B18" s="151" t="s">
        <v>266</v>
      </c>
      <c r="C18" s="61" t="s">
        <v>168</v>
      </c>
      <c r="D18" s="68" t="s">
        <v>8</v>
      </c>
      <c r="E18" s="152">
        <v>2</v>
      </c>
      <c r="F18" s="153">
        <v>110.47</v>
      </c>
      <c r="G18" s="153">
        <v>15.79</v>
      </c>
      <c r="H18" s="153">
        <v>126.26</v>
      </c>
      <c r="I18" s="154">
        <f t="shared" si="0"/>
        <v>252.52</v>
      </c>
      <c r="J18" s="173">
        <v>2</v>
      </c>
      <c r="K18" s="190" t="s">
        <v>8</v>
      </c>
      <c r="L18" s="155">
        <v>64.39</v>
      </c>
      <c r="M18" s="155">
        <v>19.59</v>
      </c>
      <c r="N18" s="155">
        <v>83.98</v>
      </c>
      <c r="O18" s="174">
        <f t="shared" si="1"/>
        <v>167.96</v>
      </c>
    </row>
    <row r="19" spans="1:15">
      <c r="A19" s="144" t="s">
        <v>183</v>
      </c>
      <c r="B19" s="22"/>
      <c r="C19" s="22"/>
      <c r="D19" s="22"/>
      <c r="E19" s="23"/>
      <c r="F19" s="23"/>
      <c r="G19" s="23"/>
      <c r="H19" s="23"/>
      <c r="I19" s="23"/>
      <c r="J19" s="168"/>
      <c r="K19" s="187"/>
      <c r="L19" s="169"/>
      <c r="M19" s="169"/>
      <c r="N19" s="169"/>
      <c r="O19" s="165"/>
    </row>
    <row r="20" spans="1:15">
      <c r="A20" s="156" t="s">
        <v>184</v>
      </c>
      <c r="B20" s="157"/>
      <c r="C20" s="158" t="s">
        <v>267</v>
      </c>
      <c r="D20" s="33"/>
      <c r="E20" s="34"/>
      <c r="F20" s="34"/>
      <c r="G20" s="34"/>
      <c r="H20" s="34"/>
      <c r="I20" s="34"/>
      <c r="J20" s="175"/>
      <c r="K20" s="191"/>
      <c r="L20" s="176"/>
      <c r="M20" s="176"/>
      <c r="N20" s="176"/>
      <c r="O20" s="305">
        <f>O22</f>
        <v>1541.16</v>
      </c>
    </row>
    <row r="21" spans="1:15">
      <c r="A21" s="148" t="s">
        <v>13</v>
      </c>
      <c r="B21" s="9"/>
      <c r="C21" s="55" t="s">
        <v>269</v>
      </c>
      <c r="D21" s="22"/>
      <c r="E21" s="23"/>
      <c r="F21" s="23"/>
      <c r="G21" s="73"/>
      <c r="H21" s="159"/>
      <c r="I21" s="23"/>
      <c r="J21" s="168"/>
      <c r="K21" s="187"/>
      <c r="L21" s="169"/>
      <c r="M21" s="170"/>
      <c r="N21" s="171"/>
      <c r="O21" s="165"/>
    </row>
    <row r="22" spans="1:15">
      <c r="A22" s="143" t="s">
        <v>298</v>
      </c>
      <c r="B22" s="132" t="s">
        <v>268</v>
      </c>
      <c r="C22" s="131" t="s">
        <v>376</v>
      </c>
      <c r="D22" s="65" t="s">
        <v>3</v>
      </c>
      <c r="E22" s="20">
        <v>30</v>
      </c>
      <c r="F22" s="12">
        <v>28.71</v>
      </c>
      <c r="G22" s="12">
        <v>29.28</v>
      </c>
      <c r="H22" s="12">
        <v>57.99</v>
      </c>
      <c r="I22" s="13">
        <f t="shared" si="0"/>
        <v>1739.7</v>
      </c>
      <c r="J22" s="160">
        <v>36</v>
      </c>
      <c r="K22" s="183" t="s">
        <v>8</v>
      </c>
      <c r="L22" s="71">
        <v>39.78</v>
      </c>
      <c r="M22" s="71">
        <v>3.03</v>
      </c>
      <c r="N22" s="71">
        <v>42.81</v>
      </c>
      <c r="O22" s="161">
        <f>J22*N22</f>
        <v>1541.16</v>
      </c>
    </row>
    <row r="23" spans="1:15">
      <c r="A23" s="144" t="s">
        <v>183</v>
      </c>
      <c r="B23" s="22"/>
      <c r="C23" s="22"/>
      <c r="D23" s="22"/>
      <c r="E23" s="23"/>
      <c r="F23" s="23"/>
      <c r="G23" s="23"/>
      <c r="H23" s="23"/>
      <c r="I23" s="23"/>
      <c r="J23" s="168"/>
      <c r="K23" s="187"/>
      <c r="L23" s="169"/>
      <c r="M23" s="169"/>
      <c r="N23" s="169"/>
      <c r="O23" s="165"/>
    </row>
    <row r="24" spans="1:15">
      <c r="A24" s="156" t="s">
        <v>185</v>
      </c>
      <c r="B24" s="157"/>
      <c r="C24" s="158" t="s">
        <v>86</v>
      </c>
      <c r="D24" s="33"/>
      <c r="E24" s="34"/>
      <c r="F24" s="34"/>
      <c r="G24" s="34"/>
      <c r="H24" s="34"/>
      <c r="I24" s="34"/>
      <c r="J24" s="175"/>
      <c r="K24" s="191"/>
      <c r="L24" s="176"/>
      <c r="M24" s="176"/>
      <c r="N24" s="176"/>
      <c r="O24" s="305">
        <f>SUM(O26:O40)</f>
        <v>10346.402100000001</v>
      </c>
    </row>
    <row r="25" spans="1:15">
      <c r="A25" s="148" t="s">
        <v>4</v>
      </c>
      <c r="B25" s="9"/>
      <c r="C25" s="55" t="s">
        <v>299</v>
      </c>
      <c r="D25" s="22"/>
      <c r="E25" s="23"/>
      <c r="F25" s="23"/>
      <c r="G25" s="73"/>
      <c r="H25" s="159"/>
      <c r="I25" s="23"/>
      <c r="J25" s="168"/>
      <c r="K25" s="187"/>
      <c r="L25" s="169"/>
      <c r="M25" s="170"/>
      <c r="N25" s="171"/>
      <c r="O25" s="165"/>
    </row>
    <row r="26" spans="1:15" ht="45">
      <c r="A26" s="143" t="s">
        <v>122</v>
      </c>
      <c r="B26" s="132" t="s">
        <v>202</v>
      </c>
      <c r="C26" s="53" t="s">
        <v>70</v>
      </c>
      <c r="D26" s="65" t="s">
        <v>8</v>
      </c>
      <c r="E26" s="20">
        <v>2</v>
      </c>
      <c r="F26" s="12">
        <v>20.36</v>
      </c>
      <c r="G26" s="12">
        <v>3.43</v>
      </c>
      <c r="H26" s="12">
        <v>23.79</v>
      </c>
      <c r="I26" s="13">
        <f t="shared" ref="I26:I30" si="2">E26*H26</f>
        <v>47.58</v>
      </c>
      <c r="J26" s="160">
        <v>2</v>
      </c>
      <c r="K26" s="183" t="s">
        <v>8</v>
      </c>
      <c r="L26" s="71">
        <v>23.02</v>
      </c>
      <c r="M26" s="71">
        <v>4.2699999999999996</v>
      </c>
      <c r="N26" s="71">
        <v>27.29</v>
      </c>
      <c r="O26" s="161">
        <f>J26*N26</f>
        <v>54.58</v>
      </c>
    </row>
    <row r="27" spans="1:15" ht="30">
      <c r="A27" s="143" t="s">
        <v>123</v>
      </c>
      <c r="B27" s="132" t="s">
        <v>203</v>
      </c>
      <c r="C27" s="53" t="s">
        <v>126</v>
      </c>
      <c r="D27" s="65" t="s">
        <v>8</v>
      </c>
      <c r="E27" s="20">
        <v>2</v>
      </c>
      <c r="F27" s="12">
        <v>155.28</v>
      </c>
      <c r="G27" s="12">
        <v>3.43</v>
      </c>
      <c r="H27" s="11">
        <v>158.71</v>
      </c>
      <c r="I27" s="13">
        <f t="shared" si="2"/>
        <v>317.42</v>
      </c>
      <c r="J27" s="160">
        <v>2</v>
      </c>
      <c r="K27" s="183" t="s">
        <v>8</v>
      </c>
      <c r="L27" s="71">
        <v>165.75</v>
      </c>
      <c r="M27" s="71">
        <v>4.2699999999999996</v>
      </c>
      <c r="N27" s="71">
        <v>170.02</v>
      </c>
      <c r="O27" s="161">
        <f>J27*N27</f>
        <v>340.04</v>
      </c>
    </row>
    <row r="28" spans="1:15">
      <c r="A28" s="148" t="s">
        <v>26</v>
      </c>
      <c r="B28" s="9"/>
      <c r="C28" s="55" t="s">
        <v>23</v>
      </c>
      <c r="D28" s="22"/>
      <c r="E28" s="23"/>
      <c r="F28" s="23"/>
      <c r="G28" s="73"/>
      <c r="H28" s="159"/>
      <c r="I28" s="23"/>
      <c r="J28" s="168"/>
      <c r="K28" s="187"/>
      <c r="L28" s="169"/>
      <c r="M28" s="170"/>
      <c r="N28" s="171"/>
      <c r="O28" s="165"/>
    </row>
    <row r="29" spans="1:15" ht="45">
      <c r="A29" s="143" t="s">
        <v>124</v>
      </c>
      <c r="B29" s="132" t="s">
        <v>623</v>
      </c>
      <c r="C29" s="53" t="s">
        <v>150</v>
      </c>
      <c r="D29" s="65" t="s">
        <v>3</v>
      </c>
      <c r="E29" s="11">
        <v>0.9</v>
      </c>
      <c r="F29" s="12">
        <v>22.18</v>
      </c>
      <c r="G29" s="12">
        <v>3.43</v>
      </c>
      <c r="H29" s="11">
        <v>25.61</v>
      </c>
      <c r="I29" s="13">
        <v>23.04</v>
      </c>
      <c r="J29" s="160">
        <v>0.9</v>
      </c>
      <c r="K29" s="183" t="s">
        <v>3</v>
      </c>
      <c r="L29" s="71">
        <v>265</v>
      </c>
      <c r="M29" s="71">
        <v>0</v>
      </c>
      <c r="N29" s="71">
        <v>265</v>
      </c>
      <c r="O29" s="161">
        <f t="shared" ref="O29:O31" si="3">J29*N29</f>
        <v>238.5</v>
      </c>
    </row>
    <row r="30" spans="1:15" ht="45">
      <c r="A30" s="143" t="s">
        <v>125</v>
      </c>
      <c r="B30" s="132" t="s">
        <v>623</v>
      </c>
      <c r="C30" s="53" t="s">
        <v>151</v>
      </c>
      <c r="D30" s="65" t="s">
        <v>3</v>
      </c>
      <c r="E30" s="11">
        <v>1</v>
      </c>
      <c r="F30" s="12">
        <v>22.18</v>
      </c>
      <c r="G30" s="12">
        <v>3.43</v>
      </c>
      <c r="H30" s="11">
        <v>25.61</v>
      </c>
      <c r="I30" s="13">
        <f t="shared" si="2"/>
        <v>25.61</v>
      </c>
      <c r="J30" s="160">
        <v>1</v>
      </c>
      <c r="K30" s="183" t="s">
        <v>3</v>
      </c>
      <c r="L30" s="71">
        <v>265</v>
      </c>
      <c r="M30" s="71">
        <v>0</v>
      </c>
      <c r="N30" s="71">
        <v>265</v>
      </c>
      <c r="O30" s="161">
        <f t="shared" si="3"/>
        <v>265</v>
      </c>
    </row>
    <row r="31" spans="1:15" ht="45">
      <c r="A31" s="143" t="s">
        <v>127</v>
      </c>
      <c r="B31" s="132" t="s">
        <v>623</v>
      </c>
      <c r="C31" s="53" t="s">
        <v>152</v>
      </c>
      <c r="D31" s="65" t="s">
        <v>3</v>
      </c>
      <c r="E31" s="11">
        <v>1.5</v>
      </c>
      <c r="F31" s="12">
        <v>22.18</v>
      </c>
      <c r="G31" s="12">
        <v>3.43</v>
      </c>
      <c r="H31" s="11">
        <v>25.61</v>
      </c>
      <c r="I31" s="13">
        <v>38.409999999999997</v>
      </c>
      <c r="J31" s="160">
        <v>1.5</v>
      </c>
      <c r="K31" s="183" t="s">
        <v>3</v>
      </c>
      <c r="L31" s="71">
        <v>265</v>
      </c>
      <c r="M31" s="71">
        <v>0</v>
      </c>
      <c r="N31" s="71">
        <v>265</v>
      </c>
      <c r="O31" s="161">
        <f t="shared" si="3"/>
        <v>397.5</v>
      </c>
    </row>
    <row r="32" spans="1:15">
      <c r="A32" s="148" t="s">
        <v>28</v>
      </c>
      <c r="B32" s="9"/>
      <c r="C32" s="55" t="s">
        <v>300</v>
      </c>
      <c r="D32" s="22"/>
      <c r="E32" s="23"/>
      <c r="F32" s="23"/>
      <c r="G32" s="73"/>
      <c r="H32" s="159"/>
      <c r="I32" s="23"/>
      <c r="J32" s="168"/>
      <c r="K32" s="187"/>
      <c r="L32" s="169"/>
      <c r="M32" s="170"/>
      <c r="N32" s="171"/>
      <c r="O32" s="165"/>
    </row>
    <row r="33" spans="1:15" ht="45">
      <c r="A33" s="143" t="s">
        <v>129</v>
      </c>
      <c r="B33" s="387" t="s">
        <v>217</v>
      </c>
      <c r="C33" s="53" t="s">
        <v>153</v>
      </c>
      <c r="D33" s="65" t="s">
        <v>3</v>
      </c>
      <c r="E33" s="20">
        <v>0.68</v>
      </c>
      <c r="F33" s="12">
        <v>1121.47</v>
      </c>
      <c r="G33" s="12">
        <v>0</v>
      </c>
      <c r="H33" s="11">
        <v>1121.47</v>
      </c>
      <c r="I33" s="13">
        <f t="shared" ref="I33" si="4">E33*H33</f>
        <v>762.59960000000012</v>
      </c>
      <c r="J33" s="160">
        <v>0.68</v>
      </c>
      <c r="K33" s="183" t="s">
        <v>3</v>
      </c>
      <c r="L33" s="71">
        <v>1413.27</v>
      </c>
      <c r="M33" s="71">
        <v>0</v>
      </c>
      <c r="N33" s="71">
        <v>1413.27</v>
      </c>
      <c r="O33" s="161">
        <f t="shared" ref="O33" si="5">J33*N33</f>
        <v>961.0236000000001</v>
      </c>
    </row>
    <row r="34" spans="1:15">
      <c r="A34" s="148" t="s">
        <v>29</v>
      </c>
      <c r="B34" s="9"/>
      <c r="C34" s="55" t="s">
        <v>317</v>
      </c>
      <c r="D34" s="22"/>
      <c r="E34" s="23"/>
      <c r="F34" s="23"/>
      <c r="G34" s="73"/>
      <c r="H34" s="159"/>
      <c r="I34" s="23"/>
      <c r="J34" s="168"/>
      <c r="K34" s="187"/>
      <c r="L34" s="169"/>
      <c r="M34" s="170"/>
      <c r="N34" s="171"/>
      <c r="O34" s="165"/>
    </row>
    <row r="35" spans="1:15">
      <c r="A35" s="143" t="s">
        <v>132</v>
      </c>
      <c r="B35" s="132" t="s">
        <v>455</v>
      </c>
      <c r="C35" s="53" t="s">
        <v>456</v>
      </c>
      <c r="D35" s="65"/>
      <c r="E35" s="20"/>
      <c r="F35" s="12"/>
      <c r="G35" s="12"/>
      <c r="H35" s="11"/>
      <c r="I35" s="13"/>
      <c r="J35" s="160">
        <v>50</v>
      </c>
      <c r="K35" s="183" t="s">
        <v>3</v>
      </c>
      <c r="L35" s="71">
        <v>3.83</v>
      </c>
      <c r="M35" s="71">
        <v>13.94</v>
      </c>
      <c r="N35" s="71">
        <v>17.77</v>
      </c>
      <c r="O35" s="161">
        <f>J35*N35</f>
        <v>888.5</v>
      </c>
    </row>
    <row r="36" spans="1:15">
      <c r="A36" s="143" t="s">
        <v>626</v>
      </c>
      <c r="B36" s="311" t="s">
        <v>624</v>
      </c>
      <c r="C36" s="14" t="s">
        <v>625</v>
      </c>
      <c r="D36" s="311" t="s">
        <v>3</v>
      </c>
      <c r="E36" s="312">
        <v>4.92</v>
      </c>
      <c r="F36" s="312">
        <v>11.61</v>
      </c>
      <c r="G36" s="12">
        <v>7.86</v>
      </c>
      <c r="H36" s="12">
        <v>11.63</v>
      </c>
      <c r="I36" s="13">
        <f>E36*H36</f>
        <v>57.2196</v>
      </c>
      <c r="J36" s="160">
        <v>35</v>
      </c>
      <c r="K36" s="183" t="s">
        <v>3</v>
      </c>
      <c r="L36" s="71">
        <v>4.92</v>
      </c>
      <c r="M36" s="71">
        <v>11.61</v>
      </c>
      <c r="N36" s="71">
        <v>16.53</v>
      </c>
      <c r="O36" s="161">
        <f>J36*N36</f>
        <v>578.55000000000007</v>
      </c>
    </row>
    <row r="37" spans="1:15">
      <c r="A37" s="143" t="s">
        <v>627</v>
      </c>
      <c r="B37" s="132" t="s">
        <v>205</v>
      </c>
      <c r="C37" s="53" t="s">
        <v>154</v>
      </c>
      <c r="D37" s="65" t="s">
        <v>3</v>
      </c>
      <c r="E37" s="20">
        <v>363</v>
      </c>
      <c r="F37" s="12">
        <v>7.98</v>
      </c>
      <c r="G37" s="12">
        <v>6.27</v>
      </c>
      <c r="H37" s="12">
        <v>14.25</v>
      </c>
      <c r="I37" s="13">
        <f>E37*H37</f>
        <v>5172.75</v>
      </c>
      <c r="J37" s="160">
        <v>127.05</v>
      </c>
      <c r="K37" s="183" t="s">
        <v>3</v>
      </c>
      <c r="L37" s="71">
        <v>8.89</v>
      </c>
      <c r="M37" s="71">
        <v>7.83</v>
      </c>
      <c r="N37" s="71">
        <v>16.72</v>
      </c>
      <c r="O37" s="161">
        <f>J37*N37</f>
        <v>2124.2759999999998</v>
      </c>
    </row>
    <row r="38" spans="1:15">
      <c r="A38" s="143" t="s">
        <v>628</v>
      </c>
      <c r="B38" s="311" t="s">
        <v>227</v>
      </c>
      <c r="C38" s="14" t="s">
        <v>172</v>
      </c>
      <c r="D38" s="311" t="s">
        <v>3</v>
      </c>
      <c r="E38" s="312">
        <v>7.42</v>
      </c>
      <c r="F38" s="312">
        <v>10.19</v>
      </c>
      <c r="G38" s="312">
        <v>17.61</v>
      </c>
      <c r="H38" s="12">
        <v>14.25</v>
      </c>
      <c r="I38" s="13">
        <f>E38*H38</f>
        <v>105.735</v>
      </c>
      <c r="J38" s="160">
        <v>232</v>
      </c>
      <c r="K38" s="183" t="s">
        <v>3</v>
      </c>
      <c r="L38" s="71">
        <v>7.42</v>
      </c>
      <c r="M38" s="71">
        <v>10.19</v>
      </c>
      <c r="N38" s="71">
        <v>17.61</v>
      </c>
      <c r="O38" s="161">
        <f>J38*N38</f>
        <v>4085.52</v>
      </c>
    </row>
    <row r="39" spans="1:15">
      <c r="A39" s="148" t="s">
        <v>97</v>
      </c>
      <c r="B39" s="9"/>
      <c r="C39" s="55" t="s">
        <v>301</v>
      </c>
      <c r="D39" s="22"/>
      <c r="E39" s="23"/>
      <c r="F39" s="23"/>
      <c r="G39" s="73"/>
      <c r="H39" s="159"/>
      <c r="I39" s="23"/>
      <c r="J39" s="168"/>
      <c r="K39" s="187"/>
      <c r="L39" s="169"/>
      <c r="M39" s="170"/>
      <c r="N39" s="171"/>
      <c r="O39" s="165"/>
    </row>
    <row r="40" spans="1:15">
      <c r="A40" s="143" t="s">
        <v>366</v>
      </c>
      <c r="B40" s="132" t="s">
        <v>206</v>
      </c>
      <c r="C40" s="53" t="s">
        <v>25</v>
      </c>
      <c r="D40" s="65" t="s">
        <v>3</v>
      </c>
      <c r="E40" s="11">
        <v>363</v>
      </c>
      <c r="F40" s="12">
        <v>0</v>
      </c>
      <c r="G40" s="12">
        <v>7.95</v>
      </c>
      <c r="H40" s="12">
        <v>7.95</v>
      </c>
      <c r="I40" s="13">
        <f t="shared" ref="I40:I129" si="6">E40*H40</f>
        <v>2885.85</v>
      </c>
      <c r="J40" s="160">
        <v>127.05</v>
      </c>
      <c r="K40" s="183" t="s">
        <v>3</v>
      </c>
      <c r="L40" s="71">
        <v>0.43</v>
      </c>
      <c r="M40" s="71">
        <v>2.82</v>
      </c>
      <c r="N40" s="71">
        <v>3.25</v>
      </c>
      <c r="O40" s="161">
        <f>J40*N40</f>
        <v>412.91249999999997</v>
      </c>
    </row>
    <row r="41" spans="1:15">
      <c r="A41" s="144" t="s">
        <v>183</v>
      </c>
      <c r="B41" s="22"/>
      <c r="C41" s="22"/>
      <c r="D41" s="22"/>
      <c r="E41" s="23"/>
      <c r="F41" s="23"/>
      <c r="G41" s="23"/>
      <c r="H41" s="23"/>
      <c r="I41" s="23"/>
      <c r="J41" s="168"/>
      <c r="K41" s="187"/>
      <c r="L41" s="169"/>
      <c r="M41" s="169"/>
      <c r="N41" s="169"/>
      <c r="O41" s="165"/>
    </row>
    <row r="42" spans="1:15">
      <c r="A42" s="156" t="s">
        <v>186</v>
      </c>
      <c r="B42" s="157"/>
      <c r="C42" s="158" t="s">
        <v>94</v>
      </c>
      <c r="D42" s="33"/>
      <c r="E42" s="34"/>
      <c r="F42" s="34"/>
      <c r="G42" s="34"/>
      <c r="H42" s="34"/>
      <c r="I42" s="34"/>
      <c r="J42" s="175"/>
      <c r="K42" s="191"/>
      <c r="L42" s="176"/>
      <c r="M42" s="176"/>
      <c r="N42" s="176"/>
      <c r="O42" s="305">
        <f>SUM(O44:O45)</f>
        <v>5570.65</v>
      </c>
    </row>
    <row r="43" spans="1:15">
      <c r="A43" s="148" t="s">
        <v>22</v>
      </c>
      <c r="B43" s="9"/>
      <c r="C43" s="55" t="s">
        <v>302</v>
      </c>
      <c r="D43" s="22"/>
      <c r="E43" s="23"/>
      <c r="F43" s="23"/>
      <c r="G43" s="73"/>
      <c r="H43" s="159"/>
      <c r="I43" s="23"/>
      <c r="J43" s="168"/>
      <c r="K43" s="187"/>
      <c r="L43" s="169"/>
      <c r="M43" s="170"/>
      <c r="N43" s="171"/>
      <c r="O43" s="165"/>
    </row>
    <row r="44" spans="1:15" ht="30">
      <c r="A44" s="143" t="s">
        <v>41</v>
      </c>
      <c r="B44" s="132" t="s">
        <v>207</v>
      </c>
      <c r="C44" s="62" t="s">
        <v>101</v>
      </c>
      <c r="D44" s="69" t="s">
        <v>62</v>
      </c>
      <c r="E44" s="11">
        <v>1</v>
      </c>
      <c r="F44" s="12">
        <v>2434.7600000000002</v>
      </c>
      <c r="G44" s="12">
        <v>921.04</v>
      </c>
      <c r="H44" s="12">
        <v>3355.8</v>
      </c>
      <c r="I44" s="13">
        <f t="shared" si="6"/>
        <v>3355.8</v>
      </c>
      <c r="J44" s="160">
        <v>1</v>
      </c>
      <c r="K44" s="183" t="s">
        <v>62</v>
      </c>
      <c r="L44" s="71">
        <v>3051.34</v>
      </c>
      <c r="M44" s="71">
        <v>1142.1099999999999</v>
      </c>
      <c r="N44" s="71">
        <v>4193.45</v>
      </c>
      <c r="O44" s="161">
        <f>J44*N44</f>
        <v>4193.45</v>
      </c>
    </row>
    <row r="45" spans="1:15">
      <c r="A45" s="143" t="s">
        <v>42</v>
      </c>
      <c r="B45" s="132" t="s">
        <v>208</v>
      </c>
      <c r="C45" s="54" t="s">
        <v>291</v>
      </c>
      <c r="D45" s="70" t="s">
        <v>8</v>
      </c>
      <c r="E45" s="11">
        <v>2</v>
      </c>
      <c r="F45" s="12">
        <v>526.72</v>
      </c>
      <c r="G45" s="12">
        <v>0</v>
      </c>
      <c r="H45" s="12">
        <v>526.72</v>
      </c>
      <c r="I45" s="13">
        <f t="shared" si="6"/>
        <v>1053.44</v>
      </c>
      <c r="J45" s="160">
        <v>2</v>
      </c>
      <c r="K45" s="183" t="s">
        <v>8</v>
      </c>
      <c r="L45" s="71">
        <v>688.6</v>
      </c>
      <c r="M45" s="71">
        <v>0</v>
      </c>
      <c r="N45" s="71">
        <v>688.6</v>
      </c>
      <c r="O45" s="161">
        <f>J45*N45</f>
        <v>1377.2</v>
      </c>
    </row>
    <row r="46" spans="1:15">
      <c r="A46" s="144" t="s">
        <v>183</v>
      </c>
      <c r="B46" s="22"/>
      <c r="C46" s="22"/>
      <c r="D46" s="22"/>
      <c r="E46" s="23"/>
      <c r="F46" s="23"/>
      <c r="G46" s="23"/>
      <c r="H46" s="23"/>
      <c r="I46" s="23"/>
      <c r="J46" s="168"/>
      <c r="K46" s="187"/>
      <c r="L46" s="169"/>
      <c r="M46" s="169"/>
      <c r="N46" s="169"/>
      <c r="O46" s="165"/>
    </row>
    <row r="47" spans="1:15">
      <c r="A47" s="156" t="s">
        <v>187</v>
      </c>
      <c r="B47" s="157"/>
      <c r="C47" s="158" t="s">
        <v>156</v>
      </c>
      <c r="D47" s="33"/>
      <c r="E47" s="34"/>
      <c r="F47" s="34"/>
      <c r="G47" s="34"/>
      <c r="H47" s="34"/>
      <c r="I47" s="34"/>
      <c r="J47" s="175"/>
      <c r="K47" s="191"/>
      <c r="L47" s="176"/>
      <c r="M47" s="176"/>
      <c r="N47" s="176"/>
      <c r="O47" s="305">
        <f>SUM(O49:O52)</f>
        <v>5910.4800000000005</v>
      </c>
    </row>
    <row r="48" spans="1:15">
      <c r="A48" s="148" t="s">
        <v>6</v>
      </c>
      <c r="B48" s="9"/>
      <c r="C48" s="55" t="s">
        <v>143</v>
      </c>
      <c r="D48" s="22"/>
      <c r="E48" s="23"/>
      <c r="F48" s="23"/>
      <c r="G48" s="73"/>
      <c r="H48" s="159"/>
      <c r="I48" s="23"/>
      <c r="J48" s="168"/>
      <c r="K48" s="187"/>
      <c r="L48" s="169"/>
      <c r="M48" s="170"/>
      <c r="N48" s="171"/>
      <c r="O48" s="165"/>
    </row>
    <row r="49" spans="1:15">
      <c r="A49" s="143" t="s">
        <v>44</v>
      </c>
      <c r="B49" s="15" t="s">
        <v>195</v>
      </c>
      <c r="C49" s="54" t="s">
        <v>629</v>
      </c>
      <c r="D49" s="70" t="s">
        <v>8</v>
      </c>
      <c r="E49" s="12">
        <v>2</v>
      </c>
      <c r="F49" s="12">
        <v>285</v>
      </c>
      <c r="G49" s="12">
        <v>475</v>
      </c>
      <c r="H49" s="12">
        <v>760</v>
      </c>
      <c r="I49" s="13">
        <f t="shared" si="6"/>
        <v>1520</v>
      </c>
      <c r="J49" s="160">
        <v>1</v>
      </c>
      <c r="K49" s="185" t="s">
        <v>62</v>
      </c>
      <c r="L49" s="177">
        <v>356.7</v>
      </c>
      <c r="M49" s="172">
        <v>800</v>
      </c>
      <c r="N49" s="172">
        <f>L49+M49</f>
        <v>1156.7</v>
      </c>
      <c r="O49" s="161">
        <f>J49*N49</f>
        <v>1156.7</v>
      </c>
    </row>
    <row r="50" spans="1:15" ht="30">
      <c r="A50" s="143" t="s">
        <v>45</v>
      </c>
      <c r="B50" s="132" t="s">
        <v>272</v>
      </c>
      <c r="C50" s="131" t="s">
        <v>417</v>
      </c>
      <c r="D50" s="70"/>
      <c r="E50" s="12"/>
      <c r="F50" s="12"/>
      <c r="G50" s="12"/>
      <c r="H50" s="12"/>
      <c r="I50" s="13"/>
      <c r="J50" s="160">
        <v>1</v>
      </c>
      <c r="K50" s="185" t="s">
        <v>62</v>
      </c>
      <c r="L50" s="177">
        <v>0</v>
      </c>
      <c r="M50" s="71">
        <v>3619.36</v>
      </c>
      <c r="N50" s="71">
        <v>3619.36</v>
      </c>
      <c r="O50" s="161">
        <f>J50*N50</f>
        <v>3619.36</v>
      </c>
    </row>
    <row r="51" spans="1:15">
      <c r="A51" s="143" t="s">
        <v>46</v>
      </c>
      <c r="B51" s="132" t="s">
        <v>209</v>
      </c>
      <c r="C51" s="54" t="s">
        <v>270</v>
      </c>
      <c r="D51" s="70" t="s">
        <v>8</v>
      </c>
      <c r="E51" s="12">
        <v>2</v>
      </c>
      <c r="F51" s="12">
        <v>370.69</v>
      </c>
      <c r="G51" s="12">
        <v>13.3</v>
      </c>
      <c r="H51" s="12">
        <v>383.99</v>
      </c>
      <c r="I51" s="13">
        <f t="shared" si="6"/>
        <v>767.98</v>
      </c>
      <c r="J51" s="160">
        <v>1</v>
      </c>
      <c r="K51" s="183" t="s">
        <v>8</v>
      </c>
      <c r="L51" s="71">
        <v>390.2</v>
      </c>
      <c r="M51" s="71">
        <v>16.52</v>
      </c>
      <c r="N51" s="71">
        <v>406.72</v>
      </c>
      <c r="O51" s="161">
        <f>J51*N51</f>
        <v>406.72</v>
      </c>
    </row>
    <row r="52" spans="1:15">
      <c r="A52" s="143" t="s">
        <v>51</v>
      </c>
      <c r="B52" s="15" t="s">
        <v>195</v>
      </c>
      <c r="C52" s="54" t="s">
        <v>418</v>
      </c>
      <c r="D52" s="70" t="s">
        <v>8</v>
      </c>
      <c r="E52" s="12">
        <v>2</v>
      </c>
      <c r="F52" s="12">
        <v>346.75</v>
      </c>
      <c r="G52" s="12">
        <v>17.100000000000001</v>
      </c>
      <c r="H52" s="12">
        <v>363.85</v>
      </c>
      <c r="I52" s="13">
        <f t="shared" si="6"/>
        <v>727.7</v>
      </c>
      <c r="J52" s="160">
        <v>2</v>
      </c>
      <c r="K52" s="185" t="s">
        <v>8</v>
      </c>
      <c r="L52" s="177">
        <v>345.6</v>
      </c>
      <c r="M52" s="172">
        <v>18.25</v>
      </c>
      <c r="N52" s="172">
        <f>L52+M52</f>
        <v>363.85</v>
      </c>
      <c r="O52" s="161">
        <f>J52*N52</f>
        <v>727.7</v>
      </c>
    </row>
    <row r="53" spans="1:15">
      <c r="A53" s="144" t="s">
        <v>183</v>
      </c>
      <c r="B53" s="22"/>
      <c r="C53" s="22"/>
      <c r="D53" s="22"/>
      <c r="E53" s="23"/>
      <c r="F53" s="23"/>
      <c r="G53" s="23"/>
      <c r="H53" s="23"/>
      <c r="I53" s="23"/>
      <c r="J53" s="168"/>
      <c r="K53" s="187"/>
      <c r="L53" s="169"/>
      <c r="M53" s="169"/>
      <c r="N53" s="169"/>
      <c r="O53" s="165"/>
    </row>
    <row r="54" spans="1:15">
      <c r="A54" s="156" t="s">
        <v>303</v>
      </c>
      <c r="B54" s="157"/>
      <c r="C54" s="158" t="s">
        <v>304</v>
      </c>
      <c r="D54" s="33"/>
      <c r="E54" s="34"/>
      <c r="F54" s="34"/>
      <c r="G54" s="34"/>
      <c r="H54" s="34"/>
      <c r="I54" s="34"/>
      <c r="J54" s="175"/>
      <c r="K54" s="191"/>
      <c r="L54" s="176"/>
      <c r="M54" s="176"/>
      <c r="N54" s="176"/>
      <c r="O54" s="305">
        <f>SUM(O56:O82)</f>
        <v>139857.83000000002</v>
      </c>
    </row>
    <row r="55" spans="1:15">
      <c r="A55" s="148" t="s">
        <v>10</v>
      </c>
      <c r="B55" s="9"/>
      <c r="C55" s="55" t="s">
        <v>30</v>
      </c>
      <c r="D55" s="22"/>
      <c r="E55" s="23"/>
      <c r="F55" s="23"/>
      <c r="G55" s="73"/>
      <c r="H55" s="159"/>
      <c r="I55" s="23"/>
      <c r="J55" s="168"/>
      <c r="K55" s="187"/>
      <c r="L55" s="169"/>
      <c r="M55" s="170"/>
      <c r="N55" s="171"/>
      <c r="O55" s="165"/>
    </row>
    <row r="56" spans="1:15">
      <c r="A56" s="143" t="s">
        <v>305</v>
      </c>
      <c r="B56" s="132" t="s">
        <v>210</v>
      </c>
      <c r="C56" s="43" t="s">
        <v>273</v>
      </c>
      <c r="D56" s="65" t="s">
        <v>19</v>
      </c>
      <c r="E56" s="11">
        <v>15</v>
      </c>
      <c r="F56" s="12">
        <v>7.92</v>
      </c>
      <c r="G56" s="12">
        <v>2.2000000000000002</v>
      </c>
      <c r="H56" s="12">
        <v>10.119999999999999</v>
      </c>
      <c r="I56" s="13">
        <f t="shared" si="6"/>
        <v>151.79999999999998</v>
      </c>
      <c r="J56" s="160">
        <v>25</v>
      </c>
      <c r="K56" s="183" t="s">
        <v>8</v>
      </c>
      <c r="L56" s="71">
        <v>10.29</v>
      </c>
      <c r="M56" s="71">
        <v>2.73</v>
      </c>
      <c r="N56" s="71">
        <v>13.02</v>
      </c>
      <c r="O56" s="161">
        <f>J56*N56</f>
        <v>325.5</v>
      </c>
    </row>
    <row r="57" spans="1:15">
      <c r="A57" s="148" t="s">
        <v>136</v>
      </c>
      <c r="B57" s="9"/>
      <c r="C57" s="55" t="s">
        <v>518</v>
      </c>
      <c r="D57" s="22"/>
      <c r="E57" s="23"/>
      <c r="F57" s="23"/>
      <c r="G57" s="73"/>
      <c r="H57" s="159"/>
      <c r="I57" s="23"/>
      <c r="J57" s="168"/>
      <c r="K57" s="187"/>
      <c r="L57" s="169"/>
      <c r="M57" s="170"/>
      <c r="N57" s="171"/>
      <c r="O57" s="165"/>
    </row>
    <row r="58" spans="1:15">
      <c r="A58" s="143" t="s">
        <v>306</v>
      </c>
      <c r="B58" s="9" t="s">
        <v>195</v>
      </c>
      <c r="C58" s="57" t="s">
        <v>510</v>
      </c>
      <c r="D58" s="65" t="s">
        <v>2</v>
      </c>
      <c r="E58" s="11">
        <v>1</v>
      </c>
      <c r="F58" s="12">
        <v>3161.6</v>
      </c>
      <c r="G58" s="12">
        <v>2143.1999999999998</v>
      </c>
      <c r="H58" s="12">
        <v>5304.8</v>
      </c>
      <c r="I58" s="13">
        <f t="shared" si="6"/>
        <v>5304.8</v>
      </c>
      <c r="J58" s="160">
        <v>1</v>
      </c>
      <c r="K58" s="185" t="s">
        <v>62</v>
      </c>
      <c r="L58" s="177">
        <v>18789</v>
      </c>
      <c r="M58" s="172">
        <v>2321.3000000000002</v>
      </c>
      <c r="N58" s="172">
        <f>L58+M58</f>
        <v>21110.3</v>
      </c>
      <c r="O58" s="161">
        <f>J58*N58</f>
        <v>21110.3</v>
      </c>
    </row>
    <row r="59" spans="1:15">
      <c r="A59" s="143" t="s">
        <v>309</v>
      </c>
      <c r="B59" s="132" t="s">
        <v>195</v>
      </c>
      <c r="C59" s="43" t="s">
        <v>511</v>
      </c>
      <c r="D59" s="65"/>
      <c r="E59" s="11"/>
      <c r="F59" s="12"/>
      <c r="G59" s="12"/>
      <c r="H59" s="12"/>
      <c r="I59" s="13"/>
      <c r="J59" s="160">
        <v>20</v>
      </c>
      <c r="K59" s="183" t="s">
        <v>9</v>
      </c>
      <c r="L59" s="71">
        <v>2.4500000000000002</v>
      </c>
      <c r="M59" s="71">
        <v>1.56</v>
      </c>
      <c r="N59" s="172">
        <f>L59+M59</f>
        <v>4.01</v>
      </c>
      <c r="O59" s="161">
        <f>J59*N59</f>
        <v>80.199999999999989</v>
      </c>
    </row>
    <row r="60" spans="1:15">
      <c r="A60" s="143" t="s">
        <v>387</v>
      </c>
      <c r="B60" s="132" t="s">
        <v>195</v>
      </c>
      <c r="C60" s="43" t="s">
        <v>512</v>
      </c>
      <c r="D60" s="65"/>
      <c r="E60" s="11"/>
      <c r="F60" s="12"/>
      <c r="G60" s="12"/>
      <c r="H60" s="12"/>
      <c r="I60" s="13"/>
      <c r="J60" s="160">
        <v>1</v>
      </c>
      <c r="K60" s="183" t="s">
        <v>9</v>
      </c>
      <c r="L60" s="71">
        <v>687</v>
      </c>
      <c r="M60" s="71">
        <v>24.6</v>
      </c>
      <c r="N60" s="172">
        <f>L60+M60</f>
        <v>711.6</v>
      </c>
      <c r="O60" s="161">
        <f>J60*N60</f>
        <v>711.6</v>
      </c>
    </row>
    <row r="61" spans="1:15">
      <c r="A61" s="143" t="s">
        <v>513</v>
      </c>
      <c r="B61" s="132" t="s">
        <v>196</v>
      </c>
      <c r="C61" s="43" t="s">
        <v>161</v>
      </c>
      <c r="D61" s="65" t="s">
        <v>8</v>
      </c>
      <c r="E61" s="31">
        <v>2</v>
      </c>
      <c r="F61" s="12">
        <v>10.15</v>
      </c>
      <c r="G61" s="12">
        <v>6.65</v>
      </c>
      <c r="H61" s="12">
        <v>16.8</v>
      </c>
      <c r="I61" s="13">
        <f t="shared" ref="I61:I65" si="7">E61*H61</f>
        <v>33.6</v>
      </c>
      <c r="J61" s="160">
        <v>2</v>
      </c>
      <c r="K61" s="183" t="s">
        <v>8</v>
      </c>
      <c r="L61" s="278">
        <v>12.98</v>
      </c>
      <c r="M61" s="279">
        <v>8.58</v>
      </c>
      <c r="N61" s="279">
        <v>21.56</v>
      </c>
      <c r="O61" s="161">
        <f t="shared" ref="O61:O65" si="8">J61*N61</f>
        <v>43.12</v>
      </c>
    </row>
    <row r="62" spans="1:15">
      <c r="A62" s="143" t="s">
        <v>514</v>
      </c>
      <c r="B62" s="132" t="s">
        <v>197</v>
      </c>
      <c r="C62" s="43" t="s">
        <v>162</v>
      </c>
      <c r="D62" s="65" t="s">
        <v>8</v>
      </c>
      <c r="E62" s="31">
        <v>2</v>
      </c>
      <c r="F62" s="12">
        <v>45.19</v>
      </c>
      <c r="G62" s="12">
        <v>13.3</v>
      </c>
      <c r="H62" s="12">
        <v>58.49</v>
      </c>
      <c r="I62" s="13">
        <f t="shared" si="7"/>
        <v>116.98</v>
      </c>
      <c r="J62" s="160">
        <v>2</v>
      </c>
      <c r="K62" s="183" t="s">
        <v>8</v>
      </c>
      <c r="L62" s="71">
        <v>47.5</v>
      </c>
      <c r="M62" s="71">
        <v>16.52</v>
      </c>
      <c r="N62" s="71">
        <v>64.02</v>
      </c>
      <c r="O62" s="161">
        <f t="shared" si="8"/>
        <v>128.04</v>
      </c>
    </row>
    <row r="63" spans="1:15">
      <c r="A63" s="143" t="s">
        <v>515</v>
      </c>
      <c r="B63" s="132" t="s">
        <v>198</v>
      </c>
      <c r="C63" s="43" t="s">
        <v>163</v>
      </c>
      <c r="D63" s="65" t="s">
        <v>8</v>
      </c>
      <c r="E63" s="31">
        <v>2</v>
      </c>
      <c r="F63" s="12">
        <v>1.7</v>
      </c>
      <c r="G63" s="12">
        <v>2.66</v>
      </c>
      <c r="H63" s="12">
        <v>4.3600000000000003</v>
      </c>
      <c r="I63" s="13">
        <f t="shared" si="7"/>
        <v>8.7200000000000006</v>
      </c>
      <c r="J63" s="160">
        <v>2</v>
      </c>
      <c r="K63" s="183" t="s">
        <v>8</v>
      </c>
      <c r="L63" s="71">
        <v>2.15</v>
      </c>
      <c r="M63" s="71">
        <v>3.31</v>
      </c>
      <c r="N63" s="71">
        <v>5.46</v>
      </c>
      <c r="O63" s="161">
        <f t="shared" si="8"/>
        <v>10.92</v>
      </c>
    </row>
    <row r="64" spans="1:15">
      <c r="A64" s="143" t="s">
        <v>516</v>
      </c>
      <c r="B64" s="132" t="s">
        <v>199</v>
      </c>
      <c r="C64" s="43" t="s">
        <v>164</v>
      </c>
      <c r="D64" s="65" t="s">
        <v>8</v>
      </c>
      <c r="E64" s="31">
        <v>2</v>
      </c>
      <c r="F64" s="12">
        <v>21.51</v>
      </c>
      <c r="G64" s="12">
        <v>1.33</v>
      </c>
      <c r="H64" s="12">
        <v>22.84</v>
      </c>
      <c r="I64" s="13">
        <f t="shared" si="7"/>
        <v>45.68</v>
      </c>
      <c r="J64" s="160">
        <v>2</v>
      </c>
      <c r="K64" s="183" t="s">
        <v>8</v>
      </c>
      <c r="L64" s="71">
        <v>22.58</v>
      </c>
      <c r="M64" s="71">
        <v>1.65</v>
      </c>
      <c r="N64" s="71">
        <v>24.23</v>
      </c>
      <c r="O64" s="161">
        <f t="shared" si="8"/>
        <v>48.46</v>
      </c>
    </row>
    <row r="65" spans="1:15">
      <c r="A65" s="143" t="s">
        <v>517</v>
      </c>
      <c r="B65" s="132" t="s">
        <v>200</v>
      </c>
      <c r="C65" s="43" t="s">
        <v>165</v>
      </c>
      <c r="D65" s="65" t="s">
        <v>9</v>
      </c>
      <c r="E65" s="31">
        <v>10</v>
      </c>
      <c r="F65" s="12">
        <v>2.75</v>
      </c>
      <c r="G65" s="12">
        <v>2.66</v>
      </c>
      <c r="H65" s="12">
        <v>5.41</v>
      </c>
      <c r="I65" s="13">
        <f t="shared" si="7"/>
        <v>54.1</v>
      </c>
      <c r="J65" s="160">
        <v>10</v>
      </c>
      <c r="K65" s="183" t="s">
        <v>9</v>
      </c>
      <c r="L65" s="71">
        <v>3.57</v>
      </c>
      <c r="M65" s="71">
        <v>3.31</v>
      </c>
      <c r="N65" s="71">
        <v>6.88</v>
      </c>
      <c r="O65" s="161">
        <f t="shared" si="8"/>
        <v>68.8</v>
      </c>
    </row>
    <row r="66" spans="1:15">
      <c r="A66" s="148" t="s">
        <v>137</v>
      </c>
      <c r="B66" s="9"/>
      <c r="C66" s="55" t="s">
        <v>155</v>
      </c>
      <c r="D66" s="22"/>
      <c r="E66" s="23"/>
      <c r="F66" s="23"/>
      <c r="G66" s="73"/>
      <c r="H66" s="159"/>
      <c r="I66" s="23"/>
      <c r="J66" s="168"/>
      <c r="K66" s="187"/>
      <c r="L66" s="169"/>
      <c r="M66" s="170"/>
      <c r="N66" s="171"/>
      <c r="O66" s="165"/>
    </row>
    <row r="67" spans="1:15">
      <c r="A67" s="143" t="s">
        <v>138</v>
      </c>
      <c r="B67" s="29" t="s">
        <v>195</v>
      </c>
      <c r="C67" s="58" t="s">
        <v>471</v>
      </c>
      <c r="D67" s="67"/>
      <c r="E67" s="30"/>
      <c r="F67" s="12"/>
      <c r="G67" s="12"/>
      <c r="H67" s="12"/>
      <c r="I67" s="13"/>
      <c r="J67" s="160">
        <v>12</v>
      </c>
      <c r="K67" s="185" t="s">
        <v>8</v>
      </c>
      <c r="L67" s="177">
        <v>1745</v>
      </c>
      <c r="M67" s="172">
        <v>134</v>
      </c>
      <c r="N67" s="172">
        <f>L67+M67</f>
        <v>1879</v>
      </c>
      <c r="O67" s="161">
        <f>J67*N67</f>
        <v>22548</v>
      </c>
    </row>
    <row r="68" spans="1:15">
      <c r="A68" s="143" t="s">
        <v>469</v>
      </c>
      <c r="B68" s="29" t="s">
        <v>195</v>
      </c>
      <c r="C68" s="58" t="s">
        <v>472</v>
      </c>
      <c r="D68" s="67"/>
      <c r="E68" s="30"/>
      <c r="F68" s="12"/>
      <c r="G68" s="12"/>
      <c r="H68" s="12"/>
      <c r="I68" s="13"/>
      <c r="J68" s="160">
        <v>25</v>
      </c>
      <c r="K68" s="185" t="s">
        <v>8</v>
      </c>
      <c r="L68" s="177">
        <v>1476</v>
      </c>
      <c r="M68" s="172">
        <v>24.5</v>
      </c>
      <c r="N68" s="172">
        <f t="shared" ref="N68:N70" si="9">L68+M68</f>
        <v>1500.5</v>
      </c>
      <c r="O68" s="161">
        <f t="shared" ref="O68:O71" si="10">J68*N68</f>
        <v>37512.5</v>
      </c>
    </row>
    <row r="69" spans="1:15">
      <c r="A69" s="143" t="s">
        <v>470</v>
      </c>
      <c r="B69" s="29" t="s">
        <v>195</v>
      </c>
      <c r="C69" s="58" t="s">
        <v>489</v>
      </c>
      <c r="D69" s="67"/>
      <c r="E69" s="30"/>
      <c r="F69" s="12"/>
      <c r="G69" s="12"/>
      <c r="H69" s="12"/>
      <c r="I69" s="13"/>
      <c r="J69" s="160">
        <v>1</v>
      </c>
      <c r="K69" s="185" t="s">
        <v>62</v>
      </c>
      <c r="L69" s="177">
        <v>9356.7999999999993</v>
      </c>
      <c r="M69" s="172">
        <v>1056</v>
      </c>
      <c r="N69" s="172">
        <f t="shared" si="9"/>
        <v>10412.799999999999</v>
      </c>
      <c r="O69" s="161">
        <f t="shared" si="10"/>
        <v>10412.799999999999</v>
      </c>
    </row>
    <row r="70" spans="1:15">
      <c r="A70" s="143" t="s">
        <v>474</v>
      </c>
      <c r="B70" s="29" t="s">
        <v>195</v>
      </c>
      <c r="C70" s="58" t="s">
        <v>473</v>
      </c>
      <c r="D70" s="67"/>
      <c r="E70" s="30"/>
      <c r="F70" s="12"/>
      <c r="G70" s="12"/>
      <c r="H70" s="12"/>
      <c r="I70" s="13"/>
      <c r="J70" s="160">
        <v>1</v>
      </c>
      <c r="K70" s="185" t="s">
        <v>62</v>
      </c>
      <c r="L70" s="177">
        <v>1245</v>
      </c>
      <c r="M70" s="172">
        <v>254</v>
      </c>
      <c r="N70" s="172">
        <f t="shared" si="9"/>
        <v>1499</v>
      </c>
      <c r="O70" s="161">
        <f t="shared" si="10"/>
        <v>1499</v>
      </c>
    </row>
    <row r="71" spans="1:15">
      <c r="A71" s="143" t="s">
        <v>475</v>
      </c>
      <c r="B71" s="311" t="s">
        <v>477</v>
      </c>
      <c r="C71" s="14" t="s">
        <v>480</v>
      </c>
      <c r="D71" s="67"/>
      <c r="E71" s="30"/>
      <c r="F71" s="12"/>
      <c r="G71" s="12"/>
      <c r="H71" s="12"/>
      <c r="I71" s="13"/>
      <c r="J71" s="160">
        <v>100</v>
      </c>
      <c r="K71" s="185" t="s">
        <v>9</v>
      </c>
      <c r="L71" s="312">
        <v>8.1</v>
      </c>
      <c r="M71" s="312">
        <v>3.44</v>
      </c>
      <c r="N71" s="312">
        <v>11.54</v>
      </c>
      <c r="O71" s="161">
        <f t="shared" si="10"/>
        <v>1154</v>
      </c>
    </row>
    <row r="72" spans="1:15" ht="30">
      <c r="A72" s="143" t="s">
        <v>476</v>
      </c>
      <c r="B72" s="132" t="s">
        <v>195</v>
      </c>
      <c r="C72" s="43" t="s">
        <v>490</v>
      </c>
      <c r="D72" s="65"/>
      <c r="E72" s="11"/>
      <c r="F72" s="12"/>
      <c r="G72" s="12"/>
      <c r="H72" s="12"/>
      <c r="I72" s="13"/>
      <c r="J72" s="160">
        <v>750</v>
      </c>
      <c r="K72" s="183" t="s">
        <v>16</v>
      </c>
      <c r="L72" s="71">
        <v>34.56</v>
      </c>
      <c r="M72" s="71">
        <v>2.56</v>
      </c>
      <c r="N72" s="71">
        <f>L72+M72</f>
        <v>37.120000000000005</v>
      </c>
      <c r="O72" s="161">
        <f t="shared" ref="O72:O80" si="11">J72*N72</f>
        <v>27840.000000000004</v>
      </c>
    </row>
    <row r="73" spans="1:15">
      <c r="A73" s="143" t="s">
        <v>483</v>
      </c>
      <c r="B73" s="311" t="s">
        <v>478</v>
      </c>
      <c r="C73" s="14" t="s">
        <v>479</v>
      </c>
      <c r="D73" s="65"/>
      <c r="E73" s="11"/>
      <c r="F73" s="12"/>
      <c r="G73" s="12"/>
      <c r="H73" s="12"/>
      <c r="I73" s="13"/>
      <c r="J73" s="160">
        <v>50</v>
      </c>
      <c r="K73" s="183" t="s">
        <v>9</v>
      </c>
      <c r="L73" s="312">
        <v>9.09</v>
      </c>
      <c r="M73" s="312">
        <v>1.37</v>
      </c>
      <c r="N73" s="312">
        <v>10.46</v>
      </c>
      <c r="O73" s="161">
        <f t="shared" si="11"/>
        <v>523</v>
      </c>
    </row>
    <row r="74" spans="1:15">
      <c r="A74" s="143" t="s">
        <v>484</v>
      </c>
      <c r="B74" s="311" t="s">
        <v>403</v>
      </c>
      <c r="C74" s="14" t="s">
        <v>404</v>
      </c>
      <c r="D74" s="65"/>
      <c r="E74" s="11"/>
      <c r="F74" s="12"/>
      <c r="G74" s="12"/>
      <c r="H74" s="12"/>
      <c r="I74" s="13"/>
      <c r="J74" s="160">
        <v>1</v>
      </c>
      <c r="K74" s="183" t="s">
        <v>5</v>
      </c>
      <c r="L74" s="312">
        <v>0</v>
      </c>
      <c r="M74" s="312">
        <v>36.630000000000003</v>
      </c>
      <c r="N74" s="312">
        <v>36.630000000000003</v>
      </c>
      <c r="O74" s="161">
        <f t="shared" si="11"/>
        <v>36.630000000000003</v>
      </c>
    </row>
    <row r="75" spans="1:15">
      <c r="A75" s="143" t="s">
        <v>485</v>
      </c>
      <c r="B75" s="311" t="s">
        <v>481</v>
      </c>
      <c r="C75" s="14" t="s">
        <v>482</v>
      </c>
      <c r="D75" s="65"/>
      <c r="E75" s="11"/>
      <c r="F75" s="12"/>
      <c r="G75" s="12"/>
      <c r="H75" s="12"/>
      <c r="I75" s="13"/>
      <c r="J75" s="160">
        <v>1</v>
      </c>
      <c r="K75" s="183" t="s">
        <v>5</v>
      </c>
      <c r="L75" s="312">
        <v>0</v>
      </c>
      <c r="M75" s="312">
        <v>13.66</v>
      </c>
      <c r="N75" s="312">
        <v>13.66</v>
      </c>
      <c r="O75" s="161">
        <f t="shared" si="11"/>
        <v>13.66</v>
      </c>
    </row>
    <row r="76" spans="1:15">
      <c r="A76" s="143" t="s">
        <v>486</v>
      </c>
      <c r="B76" s="311" t="s">
        <v>487</v>
      </c>
      <c r="C76" s="14" t="s">
        <v>488</v>
      </c>
      <c r="D76" s="65"/>
      <c r="E76" s="11"/>
      <c r="F76" s="12"/>
      <c r="G76" s="12"/>
      <c r="H76" s="12"/>
      <c r="I76" s="13"/>
      <c r="J76" s="160">
        <v>2</v>
      </c>
      <c r="K76" s="183" t="s">
        <v>8</v>
      </c>
      <c r="L76" s="312">
        <v>58.8</v>
      </c>
      <c r="M76" s="312">
        <v>162.54</v>
      </c>
      <c r="N76" s="312">
        <v>221.34</v>
      </c>
      <c r="O76" s="161">
        <f t="shared" si="11"/>
        <v>442.68</v>
      </c>
    </row>
    <row r="77" spans="1:15">
      <c r="A77" s="143" t="s">
        <v>492</v>
      </c>
      <c r="B77" s="132" t="s">
        <v>195</v>
      </c>
      <c r="C77" s="43" t="s">
        <v>494</v>
      </c>
      <c r="D77" s="65"/>
      <c r="E77" s="11"/>
      <c r="F77" s="12"/>
      <c r="G77" s="12"/>
      <c r="H77" s="12"/>
      <c r="I77" s="13"/>
      <c r="J77" s="160">
        <v>1</v>
      </c>
      <c r="K77" s="183" t="s">
        <v>8</v>
      </c>
      <c r="L77" s="71">
        <v>46.78</v>
      </c>
      <c r="M77" s="71">
        <v>23.56</v>
      </c>
      <c r="N77" s="312">
        <f>L77+M77</f>
        <v>70.34</v>
      </c>
      <c r="O77" s="161">
        <f t="shared" si="11"/>
        <v>70.34</v>
      </c>
    </row>
    <row r="78" spans="1:15">
      <c r="A78" s="143" t="s">
        <v>493</v>
      </c>
      <c r="B78" s="132" t="s">
        <v>195</v>
      </c>
      <c r="C78" s="43" t="s">
        <v>491</v>
      </c>
      <c r="D78" s="65"/>
      <c r="E78" s="11"/>
      <c r="F78" s="12"/>
      <c r="G78" s="12"/>
      <c r="H78" s="12"/>
      <c r="I78" s="13"/>
      <c r="J78" s="160">
        <v>24</v>
      </c>
      <c r="K78" s="183" t="s">
        <v>8</v>
      </c>
      <c r="L78" s="71"/>
      <c r="M78" s="71">
        <v>235.67</v>
      </c>
      <c r="N78" s="312">
        <f>L78+M78</f>
        <v>235.67</v>
      </c>
      <c r="O78" s="161">
        <f t="shared" si="11"/>
        <v>5656.08</v>
      </c>
    </row>
    <row r="79" spans="1:15">
      <c r="A79" s="143" t="s">
        <v>495</v>
      </c>
      <c r="B79" s="132" t="s">
        <v>195</v>
      </c>
      <c r="C79" s="43" t="s">
        <v>630</v>
      </c>
      <c r="D79" s="65"/>
      <c r="E79" s="11"/>
      <c r="F79" s="12"/>
      <c r="G79" s="12"/>
      <c r="H79" s="12"/>
      <c r="I79" s="13"/>
      <c r="J79" s="160">
        <v>1</v>
      </c>
      <c r="K79" s="183" t="s">
        <v>8</v>
      </c>
      <c r="L79" s="71"/>
      <c r="M79" s="71">
        <v>467.8</v>
      </c>
      <c r="N79" s="312">
        <f>L79+M79</f>
        <v>467.8</v>
      </c>
      <c r="O79" s="161">
        <f t="shared" si="11"/>
        <v>467.8</v>
      </c>
    </row>
    <row r="80" spans="1:15">
      <c r="A80" s="143" t="s">
        <v>507</v>
      </c>
      <c r="B80" s="311" t="s">
        <v>195</v>
      </c>
      <c r="C80" s="14" t="s">
        <v>508</v>
      </c>
      <c r="D80" s="65"/>
      <c r="E80" s="11"/>
      <c r="F80" s="12"/>
      <c r="G80" s="12"/>
      <c r="H80" s="12"/>
      <c r="I80" s="13"/>
      <c r="J80" s="160">
        <v>1</v>
      </c>
      <c r="K80" s="183" t="s">
        <v>62</v>
      </c>
      <c r="L80" s="312">
        <v>2465.6999999999998</v>
      </c>
      <c r="M80" s="312">
        <v>356.7</v>
      </c>
      <c r="N80" s="312">
        <f>L80+M80</f>
        <v>2822.3999999999996</v>
      </c>
      <c r="O80" s="161">
        <f t="shared" si="11"/>
        <v>2822.3999999999996</v>
      </c>
    </row>
    <row r="81" spans="1:15">
      <c r="A81" s="148" t="s">
        <v>377</v>
      </c>
      <c r="B81" s="9"/>
      <c r="C81" s="55" t="s">
        <v>509</v>
      </c>
      <c r="D81" s="22"/>
      <c r="E81" s="23"/>
      <c r="F81" s="23"/>
      <c r="G81" s="73"/>
      <c r="H81" s="159"/>
      <c r="I81" s="23"/>
      <c r="J81" s="168"/>
      <c r="K81" s="187"/>
      <c r="L81" s="169"/>
      <c r="M81" s="170"/>
      <c r="N81" s="171"/>
      <c r="O81" s="165"/>
    </row>
    <row r="82" spans="1:15" ht="45">
      <c r="A82" s="143" t="s">
        <v>378</v>
      </c>
      <c r="B82" s="9" t="s">
        <v>195</v>
      </c>
      <c r="C82" s="43" t="s">
        <v>379</v>
      </c>
      <c r="D82" s="65" t="s">
        <v>62</v>
      </c>
      <c r="E82" s="11">
        <v>1</v>
      </c>
      <c r="F82" s="11">
        <v>14526.45</v>
      </c>
      <c r="G82" s="11">
        <v>1452.64</v>
      </c>
      <c r="H82" s="11">
        <v>15979.09</v>
      </c>
      <c r="I82" s="274">
        <f t="shared" si="6"/>
        <v>15979.09</v>
      </c>
      <c r="J82" s="160">
        <v>1</v>
      </c>
      <c r="K82" s="185" t="s">
        <v>8</v>
      </c>
      <c r="L82" s="162">
        <v>4687</v>
      </c>
      <c r="M82" s="163">
        <v>1645</v>
      </c>
      <c r="N82" s="163">
        <f>L82+M82</f>
        <v>6332</v>
      </c>
      <c r="O82" s="275">
        <f>J82*N82</f>
        <v>6332</v>
      </c>
    </row>
    <row r="83" spans="1:15">
      <c r="A83" s="143"/>
      <c r="B83" s="9"/>
      <c r="C83" s="43"/>
      <c r="D83" s="22"/>
      <c r="E83" s="23"/>
      <c r="F83" s="23"/>
      <c r="G83" s="23"/>
      <c r="H83" s="23"/>
      <c r="I83" s="371"/>
      <c r="J83" s="168"/>
      <c r="K83" s="187"/>
      <c r="L83" s="169"/>
      <c r="M83" s="169"/>
      <c r="N83" s="169"/>
      <c r="O83" s="372"/>
    </row>
    <row r="84" spans="1:15">
      <c r="A84" s="156" t="s">
        <v>303</v>
      </c>
      <c r="B84" s="157"/>
      <c r="C84" s="158" t="s">
        <v>580</v>
      </c>
      <c r="D84" s="33"/>
      <c r="E84" s="34"/>
      <c r="F84" s="34"/>
      <c r="G84" s="34"/>
      <c r="H84" s="34"/>
      <c r="I84" s="34"/>
      <c r="J84" s="175"/>
      <c r="K84" s="191"/>
      <c r="L84" s="176"/>
      <c r="M84" s="176"/>
      <c r="N84" s="176"/>
      <c r="O84" s="305">
        <f>SUM(O85:O100)</f>
        <v>2974.9700000000003</v>
      </c>
    </row>
    <row r="85" spans="1:15">
      <c r="A85" s="143" t="s">
        <v>10</v>
      </c>
      <c r="B85" s="132" t="s">
        <v>613</v>
      </c>
      <c r="C85" s="41" t="s">
        <v>587</v>
      </c>
      <c r="D85" s="15" t="s">
        <v>8</v>
      </c>
      <c r="E85" s="12">
        <v>1</v>
      </c>
      <c r="F85" s="12">
        <v>544.70000000000005</v>
      </c>
      <c r="G85" s="12">
        <v>240.95</v>
      </c>
      <c r="H85" s="12">
        <v>785.65000000000009</v>
      </c>
      <c r="I85" s="12"/>
      <c r="J85" s="31">
        <v>1</v>
      </c>
      <c r="K85" s="9" t="s">
        <v>8</v>
      </c>
      <c r="L85" s="278">
        <v>544.70000000000005</v>
      </c>
      <c r="M85" s="279">
        <v>240.95</v>
      </c>
      <c r="N85" s="279">
        <f>L85+M85</f>
        <v>785.65000000000009</v>
      </c>
      <c r="O85" s="382">
        <f t="shared" ref="O85:O100" si="12">J85*N85</f>
        <v>785.65000000000009</v>
      </c>
    </row>
    <row r="86" spans="1:15">
      <c r="A86" s="143" t="s">
        <v>136</v>
      </c>
      <c r="B86" s="132" t="s">
        <v>614</v>
      </c>
      <c r="C86" s="41" t="s">
        <v>588</v>
      </c>
      <c r="D86" s="15" t="s">
        <v>8</v>
      </c>
      <c r="E86" s="12">
        <v>2</v>
      </c>
      <c r="F86" s="12">
        <v>57.43</v>
      </c>
      <c r="G86" s="12">
        <v>5.12</v>
      </c>
      <c r="H86" s="12">
        <v>62.55</v>
      </c>
      <c r="I86" s="12"/>
      <c r="J86" s="31">
        <v>2</v>
      </c>
      <c r="K86" s="9" t="s">
        <v>8</v>
      </c>
      <c r="L86" s="278">
        <v>57.43</v>
      </c>
      <c r="M86" s="279">
        <v>5.12</v>
      </c>
      <c r="N86" s="279">
        <f>L86+M86</f>
        <v>62.55</v>
      </c>
      <c r="O86" s="382">
        <f t="shared" si="12"/>
        <v>125.1</v>
      </c>
    </row>
    <row r="87" spans="1:15">
      <c r="A87" s="143" t="s">
        <v>137</v>
      </c>
      <c r="B87" s="132" t="s">
        <v>589</v>
      </c>
      <c r="C87" s="41" t="s">
        <v>590</v>
      </c>
      <c r="D87" s="15" t="s">
        <v>9</v>
      </c>
      <c r="E87" s="12">
        <v>10</v>
      </c>
      <c r="F87" s="12">
        <v>2.62</v>
      </c>
      <c r="G87" s="12">
        <v>17.18</v>
      </c>
      <c r="H87" s="12">
        <v>19.8</v>
      </c>
      <c r="I87" s="12"/>
      <c r="J87" s="31">
        <v>10</v>
      </c>
      <c r="K87" s="9" t="s">
        <v>8</v>
      </c>
      <c r="L87" s="373">
        <v>2.62</v>
      </c>
      <c r="M87" s="374">
        <v>17.18</v>
      </c>
      <c r="N87" s="374">
        <v>19.8</v>
      </c>
      <c r="O87" s="382">
        <f t="shared" si="12"/>
        <v>198</v>
      </c>
    </row>
    <row r="88" spans="1:15">
      <c r="A88" s="143" t="s">
        <v>377</v>
      </c>
      <c r="B88" s="132" t="s">
        <v>591</v>
      </c>
      <c r="C88" s="41" t="s">
        <v>592</v>
      </c>
      <c r="D88" s="15" t="s">
        <v>62</v>
      </c>
      <c r="E88" s="12">
        <v>4</v>
      </c>
      <c r="F88" s="12">
        <v>8.4</v>
      </c>
      <c r="G88" s="12">
        <v>17.18</v>
      </c>
      <c r="H88" s="12">
        <v>25.58</v>
      </c>
      <c r="I88" s="12"/>
      <c r="J88" s="31">
        <v>4</v>
      </c>
      <c r="K88" s="9" t="s">
        <v>8</v>
      </c>
      <c r="L88" s="373">
        <v>8.4</v>
      </c>
      <c r="M88" s="374">
        <v>17.18</v>
      </c>
      <c r="N88" s="374">
        <v>25.58</v>
      </c>
      <c r="O88" s="382">
        <f t="shared" si="12"/>
        <v>102.32</v>
      </c>
    </row>
    <row r="89" spans="1:15">
      <c r="A89" s="143" t="s">
        <v>390</v>
      </c>
      <c r="B89" s="132" t="s">
        <v>95</v>
      </c>
      <c r="C89" s="41" t="s">
        <v>593</v>
      </c>
      <c r="D89" s="15" t="s">
        <v>8</v>
      </c>
      <c r="E89" s="12">
        <v>3</v>
      </c>
      <c r="F89" s="12">
        <v>1.56</v>
      </c>
      <c r="G89" s="12">
        <v>1.26</v>
      </c>
      <c r="H89" s="12">
        <v>2.8200000000000003</v>
      </c>
      <c r="I89" s="12"/>
      <c r="J89" s="31">
        <v>3</v>
      </c>
      <c r="K89" s="9" t="s">
        <v>8</v>
      </c>
      <c r="L89" s="278">
        <v>1.56</v>
      </c>
      <c r="M89" s="279">
        <v>1.26</v>
      </c>
      <c r="N89" s="279">
        <f t="shared" ref="N89:N100" si="13">L89+M89</f>
        <v>2.8200000000000003</v>
      </c>
      <c r="O89" s="382">
        <f t="shared" si="12"/>
        <v>8.4600000000000009</v>
      </c>
    </row>
    <row r="90" spans="1:15">
      <c r="A90" s="143" t="s">
        <v>391</v>
      </c>
      <c r="B90" s="132" t="s">
        <v>95</v>
      </c>
      <c r="C90" s="41" t="s">
        <v>594</v>
      </c>
      <c r="D90" s="15" t="s">
        <v>8</v>
      </c>
      <c r="E90" s="12">
        <v>1</v>
      </c>
      <c r="F90" s="12">
        <v>139</v>
      </c>
      <c r="G90" s="12">
        <v>5.78</v>
      </c>
      <c r="H90" s="12">
        <v>144.78</v>
      </c>
      <c r="I90" s="12"/>
      <c r="J90" s="31">
        <v>1</v>
      </c>
      <c r="K90" s="9" t="s">
        <v>8</v>
      </c>
      <c r="L90" s="278">
        <v>139</v>
      </c>
      <c r="M90" s="279">
        <v>5.78</v>
      </c>
      <c r="N90" s="279">
        <f t="shared" si="13"/>
        <v>144.78</v>
      </c>
      <c r="O90" s="382">
        <f t="shared" si="12"/>
        <v>144.78</v>
      </c>
    </row>
    <row r="91" spans="1:15">
      <c r="A91" s="143" t="s">
        <v>392</v>
      </c>
      <c r="B91" s="132" t="s">
        <v>95</v>
      </c>
      <c r="C91" s="41" t="s">
        <v>595</v>
      </c>
      <c r="D91" s="15" t="s">
        <v>8</v>
      </c>
      <c r="E91" s="12">
        <v>10</v>
      </c>
      <c r="F91" s="12">
        <v>0.95</v>
      </c>
      <c r="G91" s="12">
        <v>1.25</v>
      </c>
      <c r="H91" s="12">
        <v>2.2000000000000002</v>
      </c>
      <c r="I91" s="12"/>
      <c r="J91" s="31">
        <v>10</v>
      </c>
      <c r="K91" s="9" t="s">
        <v>8</v>
      </c>
      <c r="L91" s="278">
        <v>0.95</v>
      </c>
      <c r="M91" s="279">
        <v>1.25</v>
      </c>
      <c r="N91" s="279">
        <f t="shared" si="13"/>
        <v>2.2000000000000002</v>
      </c>
      <c r="O91" s="382">
        <f t="shared" si="12"/>
        <v>22</v>
      </c>
    </row>
    <row r="92" spans="1:15">
      <c r="A92" s="143" t="s">
        <v>581</v>
      </c>
      <c r="B92" s="132" t="s">
        <v>95</v>
      </c>
      <c r="C92" s="37" t="s">
        <v>596</v>
      </c>
      <c r="D92" s="15" t="s">
        <v>9</v>
      </c>
      <c r="E92" s="12">
        <v>50</v>
      </c>
      <c r="F92" s="12">
        <v>1.56</v>
      </c>
      <c r="G92" s="12">
        <v>1.26</v>
      </c>
      <c r="H92" s="12">
        <v>2.8200000000000003</v>
      </c>
      <c r="I92" s="12"/>
      <c r="J92" s="31">
        <v>50</v>
      </c>
      <c r="K92" s="9" t="s">
        <v>9</v>
      </c>
      <c r="L92" s="278">
        <v>1.56</v>
      </c>
      <c r="M92" s="279">
        <v>1.26</v>
      </c>
      <c r="N92" s="279">
        <f t="shared" si="13"/>
        <v>2.8200000000000003</v>
      </c>
      <c r="O92" s="382">
        <f t="shared" si="12"/>
        <v>141</v>
      </c>
    </row>
    <row r="93" spans="1:15">
      <c r="A93" s="143" t="s">
        <v>582</v>
      </c>
      <c r="B93" s="9" t="s">
        <v>597</v>
      </c>
      <c r="C93" s="10" t="s">
        <v>598</v>
      </c>
      <c r="D93" s="9" t="s">
        <v>9</v>
      </c>
      <c r="E93" s="11">
        <v>20</v>
      </c>
      <c r="F93" s="11">
        <v>1.0900000000000001</v>
      </c>
      <c r="G93" s="381">
        <v>3.63</v>
      </c>
      <c r="H93" s="16">
        <v>4.72</v>
      </c>
      <c r="I93" s="11"/>
      <c r="J93" s="31">
        <v>20</v>
      </c>
      <c r="K93" s="9" t="s">
        <v>9</v>
      </c>
      <c r="L93" s="278">
        <v>1.0900000000000001</v>
      </c>
      <c r="M93" s="279">
        <v>3.63</v>
      </c>
      <c r="N93" s="279">
        <f t="shared" si="13"/>
        <v>4.72</v>
      </c>
      <c r="O93" s="382">
        <f t="shared" si="12"/>
        <v>94.399999999999991</v>
      </c>
    </row>
    <row r="94" spans="1:15">
      <c r="A94" s="143" t="s">
        <v>583</v>
      </c>
      <c r="B94" s="132" t="s">
        <v>599</v>
      </c>
      <c r="C94" s="10" t="s">
        <v>600</v>
      </c>
      <c r="D94" s="15" t="s">
        <v>8</v>
      </c>
      <c r="E94" s="12">
        <v>4</v>
      </c>
      <c r="F94" s="12">
        <v>3.7</v>
      </c>
      <c r="G94" s="12">
        <v>3.31</v>
      </c>
      <c r="H94" s="12">
        <v>7.01</v>
      </c>
      <c r="I94" s="12"/>
      <c r="J94" s="31">
        <v>4</v>
      </c>
      <c r="K94" s="9" t="s">
        <v>8</v>
      </c>
      <c r="L94" s="278">
        <v>3.7</v>
      </c>
      <c r="M94" s="279">
        <v>3.31</v>
      </c>
      <c r="N94" s="279">
        <f t="shared" si="13"/>
        <v>7.01</v>
      </c>
      <c r="O94" s="382">
        <f t="shared" si="12"/>
        <v>28.04</v>
      </c>
    </row>
    <row r="95" spans="1:15">
      <c r="A95" s="143" t="s">
        <v>584</v>
      </c>
      <c r="B95" s="9" t="s">
        <v>601</v>
      </c>
      <c r="C95" s="10" t="s">
        <v>115</v>
      </c>
      <c r="D95" s="15" t="s">
        <v>8</v>
      </c>
      <c r="E95" s="12">
        <v>3</v>
      </c>
      <c r="F95" s="12">
        <v>15.57</v>
      </c>
      <c r="G95" s="12">
        <v>9.91</v>
      </c>
      <c r="H95" s="12">
        <v>25.48</v>
      </c>
      <c r="I95" s="12"/>
      <c r="J95" s="31">
        <v>3</v>
      </c>
      <c r="K95" s="9" t="s">
        <v>8</v>
      </c>
      <c r="L95" s="278">
        <v>15.57</v>
      </c>
      <c r="M95" s="279">
        <v>9.91</v>
      </c>
      <c r="N95" s="279">
        <f t="shared" si="13"/>
        <v>25.48</v>
      </c>
      <c r="O95" s="382">
        <f t="shared" si="12"/>
        <v>76.44</v>
      </c>
    </row>
    <row r="96" spans="1:15">
      <c r="A96" s="143" t="s">
        <v>585</v>
      </c>
      <c r="B96" s="9" t="s">
        <v>95</v>
      </c>
      <c r="C96" s="10" t="s">
        <v>602</v>
      </c>
      <c r="D96" s="15" t="s">
        <v>8</v>
      </c>
      <c r="E96" s="12">
        <v>4</v>
      </c>
      <c r="F96" s="12">
        <v>10.48</v>
      </c>
      <c r="G96" s="12">
        <v>2.4500000000000002</v>
      </c>
      <c r="H96" s="12">
        <v>12.93</v>
      </c>
      <c r="I96" s="12"/>
      <c r="J96" s="31">
        <v>4</v>
      </c>
      <c r="K96" s="9" t="s">
        <v>8</v>
      </c>
      <c r="L96" s="278">
        <v>10.48</v>
      </c>
      <c r="M96" s="279">
        <v>2.4500000000000002</v>
      </c>
      <c r="N96" s="279">
        <f t="shared" si="13"/>
        <v>12.93</v>
      </c>
      <c r="O96" s="382">
        <f t="shared" si="12"/>
        <v>51.72</v>
      </c>
    </row>
    <row r="97" spans="1:15">
      <c r="A97" s="143" t="s">
        <v>586</v>
      </c>
      <c r="B97" s="9" t="s">
        <v>603</v>
      </c>
      <c r="C97" s="10" t="s">
        <v>604</v>
      </c>
      <c r="D97" s="15" t="s">
        <v>8</v>
      </c>
      <c r="E97" s="12">
        <v>1</v>
      </c>
      <c r="F97" s="12">
        <v>22.31</v>
      </c>
      <c r="G97" s="12">
        <v>12.96</v>
      </c>
      <c r="H97" s="12">
        <v>35.269999999999996</v>
      </c>
      <c r="I97" s="12"/>
      <c r="J97" s="31">
        <v>1</v>
      </c>
      <c r="K97" s="9" t="s">
        <v>8</v>
      </c>
      <c r="L97" s="278">
        <v>22.31</v>
      </c>
      <c r="M97" s="279">
        <v>12.96</v>
      </c>
      <c r="N97" s="279">
        <f t="shared" si="13"/>
        <v>35.269999999999996</v>
      </c>
      <c r="O97" s="382">
        <f t="shared" si="12"/>
        <v>35.269999999999996</v>
      </c>
    </row>
    <row r="98" spans="1:15">
      <c r="A98" s="143" t="s">
        <v>610</v>
      </c>
      <c r="B98" s="9" t="s">
        <v>605</v>
      </c>
      <c r="C98" s="10" t="s">
        <v>606</v>
      </c>
      <c r="D98" s="15" t="s">
        <v>62</v>
      </c>
      <c r="E98" s="12">
        <v>1</v>
      </c>
      <c r="F98" s="12">
        <v>437.83</v>
      </c>
      <c r="G98" s="12">
        <v>264.08</v>
      </c>
      <c r="H98" s="12">
        <v>701.91</v>
      </c>
      <c r="I98" s="12"/>
      <c r="J98" s="31">
        <v>1</v>
      </c>
      <c r="K98" s="9" t="s">
        <v>8</v>
      </c>
      <c r="L98" s="278">
        <v>437.83</v>
      </c>
      <c r="M98" s="279">
        <v>264.08</v>
      </c>
      <c r="N98" s="279">
        <f t="shared" si="13"/>
        <v>701.91</v>
      </c>
      <c r="O98" s="382">
        <f t="shared" si="12"/>
        <v>701.91</v>
      </c>
    </row>
    <row r="99" spans="1:15">
      <c r="A99" s="143" t="s">
        <v>611</v>
      </c>
      <c r="B99" s="9" t="s">
        <v>607</v>
      </c>
      <c r="C99" s="10" t="s">
        <v>608</v>
      </c>
      <c r="D99" s="15" t="s">
        <v>8</v>
      </c>
      <c r="E99" s="12">
        <v>1</v>
      </c>
      <c r="F99" s="12">
        <v>14.25</v>
      </c>
      <c r="G99" s="12">
        <v>9.6300000000000008</v>
      </c>
      <c r="H99" s="12">
        <v>23.880000000000003</v>
      </c>
      <c r="I99" s="12"/>
      <c r="J99" s="31">
        <v>1</v>
      </c>
      <c r="K99" s="9" t="s">
        <v>8</v>
      </c>
      <c r="L99" s="278">
        <v>14.25</v>
      </c>
      <c r="M99" s="279">
        <v>9.6300000000000008</v>
      </c>
      <c r="N99" s="279">
        <f t="shared" si="13"/>
        <v>23.880000000000003</v>
      </c>
      <c r="O99" s="382">
        <f t="shared" si="12"/>
        <v>23.880000000000003</v>
      </c>
    </row>
    <row r="100" spans="1:15" ht="15" customHeight="1">
      <c r="A100" s="143" t="s">
        <v>612</v>
      </c>
      <c r="B100" s="9" t="s">
        <v>95</v>
      </c>
      <c r="C100" s="26" t="s">
        <v>609</v>
      </c>
      <c r="D100" s="9" t="s">
        <v>62</v>
      </c>
      <c r="E100" s="11">
        <v>1</v>
      </c>
      <c r="F100" s="11">
        <v>235</v>
      </c>
      <c r="G100" s="11">
        <v>201</v>
      </c>
      <c r="H100" s="11">
        <v>436</v>
      </c>
      <c r="I100" s="11"/>
      <c r="J100" s="31">
        <v>1</v>
      </c>
      <c r="K100" s="9" t="s">
        <v>8</v>
      </c>
      <c r="L100" s="278">
        <v>235</v>
      </c>
      <c r="M100" s="279">
        <v>201</v>
      </c>
      <c r="N100" s="279">
        <f t="shared" si="13"/>
        <v>436</v>
      </c>
      <c r="O100" s="382">
        <f t="shared" si="12"/>
        <v>436</v>
      </c>
    </row>
    <row r="101" spans="1:15">
      <c r="A101" s="376"/>
      <c r="B101" s="377"/>
      <c r="C101" s="377"/>
      <c r="D101" s="377"/>
      <c r="E101" s="286"/>
      <c r="F101" s="286"/>
      <c r="G101" s="286"/>
      <c r="H101" s="286"/>
      <c r="I101" s="286"/>
      <c r="J101" s="378"/>
      <c r="K101" s="1"/>
      <c r="L101" s="379"/>
      <c r="M101" s="380"/>
      <c r="N101" s="380"/>
      <c r="O101" s="375"/>
    </row>
    <row r="102" spans="1:15">
      <c r="A102" s="156" t="s">
        <v>313</v>
      </c>
      <c r="B102" s="157"/>
      <c r="C102" s="158" t="s">
        <v>89</v>
      </c>
      <c r="D102" s="33" t="s">
        <v>8</v>
      </c>
      <c r="E102" s="34">
        <v>2</v>
      </c>
      <c r="F102" s="34">
        <v>0.26</v>
      </c>
      <c r="G102" s="34">
        <v>2.64</v>
      </c>
      <c r="H102" s="34">
        <v>2.9000000000000004</v>
      </c>
      <c r="I102" s="34"/>
      <c r="J102" s="175"/>
      <c r="K102" s="191"/>
      <c r="L102" s="176"/>
      <c r="M102" s="176"/>
      <c r="N102" s="176"/>
      <c r="O102" s="305">
        <f>SUM(O104:O109)</f>
        <v>1059.8800000000001</v>
      </c>
    </row>
    <row r="103" spans="1:15">
      <c r="A103" s="148" t="s">
        <v>566</v>
      </c>
      <c r="B103" s="9"/>
      <c r="C103" s="55" t="s">
        <v>59</v>
      </c>
      <c r="D103" s="22"/>
      <c r="E103" s="23"/>
      <c r="F103" s="23"/>
      <c r="G103" s="73"/>
      <c r="H103" s="159"/>
      <c r="I103" s="23"/>
      <c r="J103" s="168"/>
      <c r="K103" s="187"/>
      <c r="L103" s="169"/>
      <c r="M103" s="170"/>
      <c r="N103" s="171"/>
      <c r="O103" s="165"/>
    </row>
    <row r="104" spans="1:15">
      <c r="A104" s="143" t="s">
        <v>558</v>
      </c>
      <c r="B104" s="132" t="s">
        <v>211</v>
      </c>
      <c r="C104" s="59" t="s">
        <v>55</v>
      </c>
      <c r="D104" s="66" t="s">
        <v>8</v>
      </c>
      <c r="E104" s="35">
        <v>1</v>
      </c>
      <c r="F104" s="12">
        <v>85.78</v>
      </c>
      <c r="G104" s="12">
        <v>11.85</v>
      </c>
      <c r="H104" s="12">
        <v>97.63</v>
      </c>
      <c r="I104" s="13">
        <f t="shared" si="6"/>
        <v>97.63</v>
      </c>
      <c r="J104" s="160">
        <v>1</v>
      </c>
      <c r="K104" s="183" t="s">
        <v>8</v>
      </c>
      <c r="L104" s="71">
        <v>96.39</v>
      </c>
      <c r="M104" s="71">
        <v>14.7</v>
      </c>
      <c r="N104" s="71">
        <v>111.09</v>
      </c>
      <c r="O104" s="161">
        <f>J104*N104</f>
        <v>111.09</v>
      </c>
    </row>
    <row r="105" spans="1:15">
      <c r="A105" s="143" t="s">
        <v>559</v>
      </c>
      <c r="B105" s="132" t="s">
        <v>212</v>
      </c>
      <c r="C105" s="59" t="s">
        <v>56</v>
      </c>
      <c r="D105" s="66" t="s">
        <v>8</v>
      </c>
      <c r="E105" s="35">
        <v>1</v>
      </c>
      <c r="F105" s="12">
        <v>337.39</v>
      </c>
      <c r="G105" s="12">
        <v>11.85</v>
      </c>
      <c r="H105" s="12">
        <v>349.24</v>
      </c>
      <c r="I105" s="13">
        <f t="shared" si="6"/>
        <v>349.24</v>
      </c>
      <c r="J105" s="160">
        <v>1</v>
      </c>
      <c r="K105" s="183" t="s">
        <v>8</v>
      </c>
      <c r="L105" s="71">
        <v>343.77</v>
      </c>
      <c r="M105" s="71">
        <v>14.7</v>
      </c>
      <c r="N105" s="71">
        <v>358.47</v>
      </c>
      <c r="O105" s="161">
        <f>J105*N105</f>
        <v>358.47</v>
      </c>
    </row>
    <row r="106" spans="1:15">
      <c r="A106" s="143" t="s">
        <v>560</v>
      </c>
      <c r="B106" s="132" t="s">
        <v>213</v>
      </c>
      <c r="C106" s="62" t="s">
        <v>60</v>
      </c>
      <c r="D106" s="66" t="s">
        <v>8</v>
      </c>
      <c r="E106" s="35">
        <v>2</v>
      </c>
      <c r="F106" s="12">
        <v>201.21</v>
      </c>
      <c r="G106" s="12">
        <v>1.1200000000000001</v>
      </c>
      <c r="H106" s="12">
        <v>202.33</v>
      </c>
      <c r="I106" s="13">
        <f t="shared" si="6"/>
        <v>404.66</v>
      </c>
      <c r="J106" s="160">
        <v>2</v>
      </c>
      <c r="K106" s="183" t="s">
        <v>8</v>
      </c>
      <c r="L106" s="71">
        <v>219.66</v>
      </c>
      <c r="M106" s="71">
        <v>1.39</v>
      </c>
      <c r="N106" s="71">
        <v>221.05</v>
      </c>
      <c r="O106" s="161">
        <f>J106*N106</f>
        <v>442.1</v>
      </c>
    </row>
    <row r="107" spans="1:15">
      <c r="A107" s="148" t="s">
        <v>429</v>
      </c>
      <c r="B107" s="9"/>
      <c r="C107" s="55" t="s">
        <v>308</v>
      </c>
      <c r="D107" s="22"/>
      <c r="E107" s="23"/>
      <c r="F107" s="23"/>
      <c r="G107" s="73"/>
      <c r="H107" s="159"/>
      <c r="I107" s="23"/>
      <c r="J107" s="168"/>
      <c r="K107" s="187"/>
      <c r="L107" s="169"/>
      <c r="M107" s="170"/>
      <c r="N107" s="171"/>
      <c r="O107" s="165"/>
    </row>
    <row r="108" spans="1:15">
      <c r="A108" s="143" t="s">
        <v>567</v>
      </c>
      <c r="B108" s="132" t="s">
        <v>214</v>
      </c>
      <c r="C108" s="53" t="s">
        <v>58</v>
      </c>
      <c r="D108" s="66" t="s">
        <v>8</v>
      </c>
      <c r="E108" s="35">
        <v>2</v>
      </c>
      <c r="F108" s="12">
        <v>15.98</v>
      </c>
      <c r="G108" s="12">
        <v>1.65</v>
      </c>
      <c r="H108" s="12">
        <v>17.63</v>
      </c>
      <c r="I108" s="13">
        <f t="shared" si="6"/>
        <v>35.26</v>
      </c>
      <c r="J108" s="160">
        <v>2</v>
      </c>
      <c r="K108" s="183" t="s">
        <v>3</v>
      </c>
      <c r="L108" s="71">
        <v>19.600000000000001</v>
      </c>
      <c r="M108" s="71">
        <v>2.0499999999999998</v>
      </c>
      <c r="N108" s="71">
        <v>21.65</v>
      </c>
      <c r="O108" s="161">
        <f>J108*N108</f>
        <v>43.3</v>
      </c>
    </row>
    <row r="109" spans="1:15" ht="30">
      <c r="A109" s="143" t="s">
        <v>568</v>
      </c>
      <c r="B109" s="9" t="s">
        <v>195</v>
      </c>
      <c r="C109" s="53" t="s">
        <v>57</v>
      </c>
      <c r="D109" s="66" t="s">
        <v>8</v>
      </c>
      <c r="E109" s="12">
        <v>2</v>
      </c>
      <c r="F109" s="44"/>
      <c r="G109" s="44"/>
      <c r="H109" s="12">
        <v>34.630000000000003</v>
      </c>
      <c r="I109" s="45">
        <f t="shared" si="6"/>
        <v>69.260000000000005</v>
      </c>
      <c r="J109" s="160">
        <v>2</v>
      </c>
      <c r="K109" s="184" t="s">
        <v>3</v>
      </c>
      <c r="L109" s="178">
        <v>14.2</v>
      </c>
      <c r="M109" s="179">
        <v>38.26</v>
      </c>
      <c r="N109" s="172">
        <f>L109+M109</f>
        <v>52.459999999999994</v>
      </c>
      <c r="O109" s="180">
        <f>J109*N109</f>
        <v>104.91999999999999</v>
      </c>
    </row>
    <row r="110" spans="1:15">
      <c r="A110" s="144"/>
      <c r="B110" s="22"/>
      <c r="C110" s="307"/>
      <c r="D110" s="308"/>
      <c r="E110" s="134"/>
      <c r="F110" s="138"/>
      <c r="G110" s="138"/>
      <c r="H110" s="134"/>
      <c r="I110" s="134"/>
      <c r="J110" s="168"/>
      <c r="K110" s="309"/>
      <c r="L110" s="310"/>
      <c r="M110" s="310"/>
      <c r="N110" s="210"/>
      <c r="O110" s="180"/>
    </row>
    <row r="111" spans="1:15">
      <c r="A111" s="156" t="s">
        <v>419</v>
      </c>
      <c r="B111" s="157"/>
      <c r="C111" s="158" t="s">
        <v>426</v>
      </c>
      <c r="D111" s="33"/>
      <c r="E111" s="34"/>
      <c r="F111" s="34"/>
      <c r="G111" s="34"/>
      <c r="H111" s="34"/>
      <c r="I111" s="34"/>
      <c r="J111" s="175"/>
      <c r="K111" s="191"/>
      <c r="L111" s="176"/>
      <c r="M111" s="176"/>
      <c r="N111" s="176"/>
      <c r="O111" s="305">
        <f>SUM(O112:O118)</f>
        <v>11295.58</v>
      </c>
    </row>
    <row r="112" spans="1:15">
      <c r="A112" s="143" t="s">
        <v>420</v>
      </c>
      <c r="B112" s="311" t="s">
        <v>403</v>
      </c>
      <c r="C112" s="14" t="s">
        <v>404</v>
      </c>
      <c r="D112" s="311" t="s">
        <v>5</v>
      </c>
      <c r="E112" s="35"/>
      <c r="F112" s="12"/>
      <c r="G112" s="12"/>
      <c r="H112" s="12"/>
      <c r="I112" s="13"/>
      <c r="J112" s="183">
        <v>16</v>
      </c>
      <c r="K112" s="183" t="s">
        <v>5</v>
      </c>
      <c r="L112" s="312">
        <v>0</v>
      </c>
      <c r="M112" s="312">
        <v>36.630000000000003</v>
      </c>
      <c r="N112" s="312">
        <v>36.630000000000003</v>
      </c>
      <c r="O112" s="161">
        <f>J112*N112</f>
        <v>586.08000000000004</v>
      </c>
    </row>
    <row r="113" spans="1:15">
      <c r="A113" s="143" t="s">
        <v>421</v>
      </c>
      <c r="B113" s="311" t="s">
        <v>431</v>
      </c>
      <c r="C113" s="14" t="s">
        <v>432</v>
      </c>
      <c r="D113" s="311" t="s">
        <v>5</v>
      </c>
      <c r="E113" s="35"/>
      <c r="F113" s="12"/>
      <c r="G113" s="12"/>
      <c r="H113" s="12"/>
      <c r="I113" s="13"/>
      <c r="J113" s="183">
        <v>20</v>
      </c>
      <c r="K113" s="183" t="s">
        <v>5</v>
      </c>
      <c r="L113" s="312">
        <v>88.04</v>
      </c>
      <c r="M113" s="312">
        <v>51.28</v>
      </c>
      <c r="N113" s="312">
        <v>139.32</v>
      </c>
      <c r="O113" s="161">
        <f t="shared" ref="O113:O117" si="14">J113*N113</f>
        <v>2786.3999999999996</v>
      </c>
    </row>
    <row r="114" spans="1:15">
      <c r="A114" s="143" t="s">
        <v>422</v>
      </c>
      <c r="B114" s="311" t="s">
        <v>278</v>
      </c>
      <c r="C114" s="14" t="s">
        <v>279</v>
      </c>
      <c r="D114" s="311" t="s">
        <v>5</v>
      </c>
      <c r="E114" s="35"/>
      <c r="F114" s="12"/>
      <c r="G114" s="12"/>
      <c r="H114" s="12"/>
      <c r="I114" s="13"/>
      <c r="J114" s="183">
        <v>20</v>
      </c>
      <c r="K114" s="183" t="s">
        <v>5</v>
      </c>
      <c r="L114" s="312">
        <v>87.08</v>
      </c>
      <c r="M114" s="312">
        <v>21.98</v>
      </c>
      <c r="N114" s="312">
        <v>109.06</v>
      </c>
      <c r="O114" s="161">
        <f t="shared" si="14"/>
        <v>2181.1999999999998</v>
      </c>
    </row>
    <row r="115" spans="1:15">
      <c r="A115" s="143" t="s">
        <v>423</v>
      </c>
      <c r="B115" s="311" t="s">
        <v>433</v>
      </c>
      <c r="C115" s="14" t="s">
        <v>434</v>
      </c>
      <c r="D115" s="311" t="s">
        <v>3</v>
      </c>
      <c r="E115" s="35"/>
      <c r="F115" s="12"/>
      <c r="G115" s="12"/>
      <c r="H115" s="12"/>
      <c r="I115" s="13"/>
      <c r="J115" s="183">
        <v>90</v>
      </c>
      <c r="K115" s="183" t="s">
        <v>3</v>
      </c>
      <c r="L115" s="312">
        <v>2.99</v>
      </c>
      <c r="M115" s="312">
        <v>9.7200000000000006</v>
      </c>
      <c r="N115" s="312">
        <v>12.71</v>
      </c>
      <c r="O115" s="161">
        <f t="shared" si="14"/>
        <v>1143.9000000000001</v>
      </c>
    </row>
    <row r="116" spans="1:15">
      <c r="A116" s="143" t="s">
        <v>424</v>
      </c>
      <c r="B116" s="311" t="s">
        <v>435</v>
      </c>
      <c r="C116" s="14" t="s">
        <v>436</v>
      </c>
      <c r="D116" s="311" t="s">
        <v>9</v>
      </c>
      <c r="E116" s="35"/>
      <c r="F116" s="12"/>
      <c r="G116" s="12"/>
      <c r="H116" s="12"/>
      <c r="I116" s="13"/>
      <c r="J116" s="183">
        <v>120</v>
      </c>
      <c r="K116" s="183" t="s">
        <v>9</v>
      </c>
      <c r="L116" s="312">
        <v>13.03</v>
      </c>
      <c r="M116" s="312">
        <v>1.21</v>
      </c>
      <c r="N116" s="312">
        <v>14.24</v>
      </c>
      <c r="O116" s="161">
        <f t="shared" si="14"/>
        <v>1708.8</v>
      </c>
    </row>
    <row r="117" spans="1:15">
      <c r="A117" s="143" t="s">
        <v>425</v>
      </c>
      <c r="B117" s="311" t="s">
        <v>496</v>
      </c>
      <c r="C117" s="14" t="s">
        <v>497</v>
      </c>
      <c r="D117" s="311" t="s">
        <v>8</v>
      </c>
      <c r="E117" s="35"/>
      <c r="F117" s="12"/>
      <c r="G117" s="12"/>
      <c r="H117" s="12"/>
      <c r="I117" s="13"/>
      <c r="J117" s="183">
        <v>10</v>
      </c>
      <c r="K117" s="183" t="s">
        <v>8</v>
      </c>
      <c r="L117" s="312">
        <v>252.88</v>
      </c>
      <c r="M117" s="312">
        <v>36.04</v>
      </c>
      <c r="N117" s="312">
        <v>288.92</v>
      </c>
      <c r="O117" s="161">
        <f t="shared" si="14"/>
        <v>2889.2000000000003</v>
      </c>
    </row>
    <row r="118" spans="1:15">
      <c r="A118" s="143" t="s">
        <v>183</v>
      </c>
      <c r="B118" s="132"/>
      <c r="C118" s="62"/>
      <c r="D118" s="66"/>
      <c r="E118" s="35"/>
      <c r="F118" s="12"/>
      <c r="G118" s="12"/>
      <c r="H118" s="12"/>
      <c r="I118" s="13"/>
      <c r="J118" s="160"/>
      <c r="K118" s="183"/>
      <c r="L118" s="71"/>
      <c r="M118" s="71"/>
      <c r="N118" s="71"/>
      <c r="O118" s="161"/>
    </row>
    <row r="119" spans="1:15">
      <c r="A119" s="156" t="s">
        <v>569</v>
      </c>
      <c r="B119" s="157"/>
      <c r="C119" s="158" t="s">
        <v>147</v>
      </c>
      <c r="D119" s="33"/>
      <c r="E119" s="34"/>
      <c r="F119" s="34"/>
      <c r="G119" s="34"/>
      <c r="H119" s="34"/>
      <c r="I119" s="34"/>
      <c r="J119" s="175"/>
      <c r="K119" s="191"/>
      <c r="L119" s="176"/>
      <c r="M119" s="176"/>
      <c r="N119" s="176"/>
      <c r="O119" s="305">
        <f>SUM(O120:O129)</f>
        <v>13936.91</v>
      </c>
    </row>
    <row r="120" spans="1:15" ht="60">
      <c r="A120" s="143" t="s">
        <v>570</v>
      </c>
      <c r="B120" s="132" t="s">
        <v>215</v>
      </c>
      <c r="C120" s="63" t="s">
        <v>91</v>
      </c>
      <c r="D120" s="65" t="s">
        <v>192</v>
      </c>
      <c r="E120" s="20">
        <v>200</v>
      </c>
      <c r="F120" s="12">
        <v>4.66</v>
      </c>
      <c r="G120" s="12">
        <v>2.74</v>
      </c>
      <c r="H120" s="12">
        <v>7.4</v>
      </c>
      <c r="I120" s="13">
        <f t="shared" si="6"/>
        <v>1480</v>
      </c>
      <c r="J120" s="160">
        <v>200</v>
      </c>
      <c r="K120" s="183" t="s">
        <v>3</v>
      </c>
      <c r="L120" s="71">
        <v>5.25</v>
      </c>
      <c r="M120" s="71">
        <v>3.43</v>
      </c>
      <c r="N120" s="71">
        <v>8.68</v>
      </c>
      <c r="O120" s="161">
        <f t="shared" ref="O120:O129" si="15">J120*N120</f>
        <v>1736</v>
      </c>
    </row>
    <row r="121" spans="1:15">
      <c r="A121" s="143" t="s">
        <v>571</v>
      </c>
      <c r="B121" s="311" t="s">
        <v>499</v>
      </c>
      <c r="C121" s="14" t="s">
        <v>500</v>
      </c>
      <c r="D121" s="65"/>
      <c r="E121" s="20"/>
      <c r="F121" s="12"/>
      <c r="G121" s="12"/>
      <c r="H121" s="12"/>
      <c r="I121" s="133"/>
      <c r="J121" s="160">
        <v>2</v>
      </c>
      <c r="K121" s="183" t="s">
        <v>8</v>
      </c>
      <c r="L121" s="312">
        <v>51.89</v>
      </c>
      <c r="M121" s="312">
        <v>22.33</v>
      </c>
      <c r="N121" s="312">
        <v>74.22</v>
      </c>
      <c r="O121" s="161">
        <f t="shared" si="15"/>
        <v>148.44</v>
      </c>
    </row>
    <row r="122" spans="1:15">
      <c r="A122" s="143" t="s">
        <v>572</v>
      </c>
      <c r="B122" s="311" t="s">
        <v>501</v>
      </c>
      <c r="C122" s="14" t="s">
        <v>506</v>
      </c>
      <c r="D122" s="65"/>
      <c r="E122" s="20"/>
      <c r="F122" s="12"/>
      <c r="G122" s="12"/>
      <c r="H122" s="12"/>
      <c r="I122" s="133"/>
      <c r="J122" s="160">
        <v>2</v>
      </c>
      <c r="K122" s="183" t="s">
        <v>8</v>
      </c>
      <c r="L122" s="312">
        <v>226.86</v>
      </c>
      <c r="M122" s="312">
        <v>22.33</v>
      </c>
      <c r="N122" s="312">
        <v>249.19</v>
      </c>
      <c r="O122" s="161">
        <f t="shared" si="15"/>
        <v>498.38</v>
      </c>
    </row>
    <row r="123" spans="1:15">
      <c r="A123" s="143" t="s">
        <v>573</v>
      </c>
      <c r="B123" s="311" t="s">
        <v>502</v>
      </c>
      <c r="C123" s="14" t="s">
        <v>503</v>
      </c>
      <c r="D123" s="65"/>
      <c r="E123" s="20"/>
      <c r="F123" s="12"/>
      <c r="G123" s="12"/>
      <c r="H123" s="12"/>
      <c r="I123" s="133"/>
      <c r="J123" s="160">
        <v>1</v>
      </c>
      <c r="K123" s="183" t="s">
        <v>5</v>
      </c>
      <c r="L123" s="312">
        <v>94.73</v>
      </c>
      <c r="M123" s="312">
        <v>36.630000000000003</v>
      </c>
      <c r="N123" s="312">
        <v>131.36000000000001</v>
      </c>
      <c r="O123" s="161">
        <f t="shared" si="15"/>
        <v>131.36000000000001</v>
      </c>
    </row>
    <row r="124" spans="1:15">
      <c r="A124" s="143" t="s">
        <v>574</v>
      </c>
      <c r="B124" s="311" t="s">
        <v>504</v>
      </c>
      <c r="C124" s="14" t="s">
        <v>505</v>
      </c>
      <c r="D124" s="65"/>
      <c r="E124" s="20"/>
      <c r="F124" s="12"/>
      <c r="G124" s="12"/>
      <c r="H124" s="12"/>
      <c r="I124" s="133"/>
      <c r="J124" s="160">
        <v>8</v>
      </c>
      <c r="K124" s="183" t="s">
        <v>3</v>
      </c>
      <c r="L124" s="312">
        <v>0</v>
      </c>
      <c r="M124" s="312">
        <v>1.46</v>
      </c>
      <c r="N124" s="312">
        <v>1.46</v>
      </c>
      <c r="O124" s="161">
        <f t="shared" si="15"/>
        <v>11.68</v>
      </c>
    </row>
    <row r="125" spans="1:15" ht="30">
      <c r="A125" s="143" t="s">
        <v>575</v>
      </c>
      <c r="B125" s="132" t="s">
        <v>276</v>
      </c>
      <c r="C125" s="131" t="s">
        <v>519</v>
      </c>
      <c r="D125" s="65"/>
      <c r="E125" s="20"/>
      <c r="F125" s="12"/>
      <c r="G125" s="12"/>
      <c r="H125" s="12"/>
      <c r="I125" s="133"/>
      <c r="J125" s="160">
        <v>30</v>
      </c>
      <c r="K125" s="183" t="s">
        <v>5</v>
      </c>
      <c r="L125" s="71">
        <v>59.88</v>
      </c>
      <c r="M125" s="71">
        <v>9.01</v>
      </c>
      <c r="N125" s="71">
        <v>68.89</v>
      </c>
      <c r="O125" s="161">
        <f t="shared" si="15"/>
        <v>2066.6999999999998</v>
      </c>
    </row>
    <row r="126" spans="1:15" ht="30">
      <c r="A126" s="143" t="s">
        <v>576</v>
      </c>
      <c r="B126" s="276" t="s">
        <v>380</v>
      </c>
      <c r="C126" s="280" t="s">
        <v>498</v>
      </c>
      <c r="D126" s="277" t="s">
        <v>381</v>
      </c>
      <c r="E126" s="11">
        <v>7</v>
      </c>
      <c r="F126" s="11"/>
      <c r="G126" s="11"/>
      <c r="H126" s="12">
        <v>246.05</v>
      </c>
      <c r="I126" s="19">
        <f t="shared" si="6"/>
        <v>1722.3500000000001</v>
      </c>
      <c r="J126" s="160">
        <v>50</v>
      </c>
      <c r="K126" s="185" t="s">
        <v>8</v>
      </c>
      <c r="L126" s="162">
        <v>78.23</v>
      </c>
      <c r="M126" s="163">
        <v>15.23</v>
      </c>
      <c r="N126" s="163">
        <f>L126+M126</f>
        <v>93.460000000000008</v>
      </c>
      <c r="O126" s="167">
        <f t="shared" si="15"/>
        <v>4673</v>
      </c>
    </row>
    <row r="127" spans="1:15">
      <c r="A127" s="143" t="s">
        <v>577</v>
      </c>
      <c r="B127" s="387" t="s">
        <v>383</v>
      </c>
      <c r="C127" s="388" t="s">
        <v>384</v>
      </c>
      <c r="D127" s="389"/>
      <c r="E127" s="36"/>
      <c r="F127" s="36"/>
      <c r="G127" s="36"/>
      <c r="H127" s="36"/>
      <c r="I127" s="282"/>
      <c r="J127" s="173">
        <v>5</v>
      </c>
      <c r="K127" s="283" t="s">
        <v>8</v>
      </c>
      <c r="L127" s="390">
        <v>50.82</v>
      </c>
      <c r="M127" s="391">
        <v>15.45</v>
      </c>
      <c r="N127" s="391">
        <v>66.27</v>
      </c>
      <c r="O127" s="167">
        <f t="shared" si="15"/>
        <v>331.34999999999997</v>
      </c>
    </row>
    <row r="128" spans="1:15">
      <c r="A128" s="143" t="s">
        <v>578</v>
      </c>
      <c r="B128" s="151" t="s">
        <v>216</v>
      </c>
      <c r="C128" s="200" t="s">
        <v>385</v>
      </c>
      <c r="D128" s="68" t="s">
        <v>9</v>
      </c>
      <c r="E128" s="36">
        <v>10</v>
      </c>
      <c r="F128" s="153">
        <v>2.08</v>
      </c>
      <c r="G128" s="153">
        <v>10.64</v>
      </c>
      <c r="H128" s="153">
        <v>12.72</v>
      </c>
      <c r="I128" s="154">
        <f t="shared" si="6"/>
        <v>127.2</v>
      </c>
      <c r="J128" s="173">
        <v>200</v>
      </c>
      <c r="K128" s="190" t="s">
        <v>9</v>
      </c>
      <c r="L128" s="155">
        <v>2.7</v>
      </c>
      <c r="M128" s="155">
        <v>13.2</v>
      </c>
      <c r="N128" s="155">
        <v>15.9</v>
      </c>
      <c r="O128" s="174">
        <f t="shared" si="15"/>
        <v>3180</v>
      </c>
    </row>
    <row r="129" spans="1:15">
      <c r="A129" s="143" t="s">
        <v>579</v>
      </c>
      <c r="B129" s="201" t="s">
        <v>274</v>
      </c>
      <c r="C129" s="202" t="s">
        <v>275</v>
      </c>
      <c r="D129" s="203" t="s">
        <v>9</v>
      </c>
      <c r="E129" s="204">
        <v>20</v>
      </c>
      <c r="F129" s="205">
        <v>0.8</v>
      </c>
      <c r="G129" s="205">
        <v>1.33</v>
      </c>
      <c r="H129" s="205">
        <v>2.13</v>
      </c>
      <c r="I129" s="205">
        <f t="shared" si="6"/>
        <v>42.599999999999994</v>
      </c>
      <c r="J129" s="206">
        <v>500</v>
      </c>
      <c r="K129" s="207" t="s">
        <v>9</v>
      </c>
      <c r="L129" s="208">
        <v>1</v>
      </c>
      <c r="M129" s="208">
        <v>1.32</v>
      </c>
      <c r="N129" s="208">
        <v>2.3199999999999998</v>
      </c>
      <c r="O129" s="209">
        <f t="shared" si="15"/>
        <v>1160</v>
      </c>
    </row>
    <row r="130" spans="1:15">
      <c r="A130" s="146"/>
      <c r="B130" s="47"/>
      <c r="C130" s="48"/>
      <c r="D130" s="47"/>
      <c r="E130" s="49"/>
      <c r="F130" s="49"/>
      <c r="G130" s="49"/>
      <c r="H130" s="49"/>
      <c r="I130" s="49"/>
      <c r="J130" s="136"/>
      <c r="K130" s="193"/>
      <c r="L130" s="181"/>
      <c r="M130" s="181"/>
      <c r="N130" s="181"/>
      <c r="O130" s="181"/>
    </row>
    <row r="131" spans="1:15">
      <c r="A131" s="510" t="s">
        <v>84</v>
      </c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04">
        <f>O2+O20+O24+O42+O47+O54+O84+O102+O111+O119</f>
        <v>219219.88210000002</v>
      </c>
      <c r="O131" s="505"/>
    </row>
    <row r="132" spans="1:15">
      <c r="A132" s="512" t="s">
        <v>93</v>
      </c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06">
        <f>N131*0.3</f>
        <v>65765.964630000002</v>
      </c>
      <c r="O132" s="507"/>
    </row>
    <row r="133" spans="1:15">
      <c r="A133" s="514" t="s">
        <v>90</v>
      </c>
      <c r="B133" s="51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08">
        <f>N131+N132</f>
        <v>284985.84672999999</v>
      </c>
      <c r="O133" s="509"/>
    </row>
  </sheetData>
  <mergeCells count="6">
    <mergeCell ref="N131:O131"/>
    <mergeCell ref="N132:O132"/>
    <mergeCell ref="N133:O133"/>
    <mergeCell ref="A131:M131"/>
    <mergeCell ref="A132:M132"/>
    <mergeCell ref="A133:M133"/>
  </mergeCells>
  <printOptions horizontalCentered="1"/>
  <pageMargins left="0.19685039370078741" right="0.19685039370078741" top="1.1811023622047245" bottom="0.98425196850393704" header="0.19685039370078741" footer="0.19685039370078741"/>
  <pageSetup paperSize="9" scale="65" fitToHeight="0" orientation="landscape" r:id="rId1"/>
  <headerFooter>
    <oddHeader>&amp;L&amp;G&amp;C&amp;"Ecofont Vera Sans,Regular"&amp;14
MUCJI - Arpoador
Termino de Edificações
&amp;A&amp;R&amp;"Ecofont Vera Sans,Regular"&amp;12
Planilha de Custos
Boltetim CPOS 171 - NOV/2017</oddHeader>
    <oddFooter>&amp;L&amp;G&amp;C&amp;"Ecofont Vera Sans,Regular"Av. Prof. Frederico Hermann Júnior, 345 – Prédio 12, 1°andar
(11) 2997-5000 – www.fflorestal.sp.gov.br
Página &amp;P de &amp;N&amp;R&amp;"Arial Rounded MT Bold,Normal"&amp;14Folha:_____________
Proc.: ________/____
Rubrica: __________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showGridLines="0" topLeftCell="A9" zoomScale="108" zoomScaleNormal="108" zoomScaleSheetLayoutView="85" workbookViewId="0">
      <selection activeCell="B32" sqref="B32"/>
    </sheetView>
  </sheetViews>
  <sheetFormatPr defaultRowHeight="15"/>
  <cols>
    <col min="1" max="1" width="10" style="214" customWidth="1"/>
    <col min="2" max="2" width="16.7109375" style="87" customWidth="1"/>
    <col min="3" max="3" width="112.7109375" style="3" customWidth="1"/>
    <col min="4" max="4" width="7.28515625" style="88" hidden="1" customWidth="1"/>
    <col min="5" max="5" width="9.140625" style="4" hidden="1" customWidth="1"/>
    <col min="6" max="6" width="11.28515625" style="4" hidden="1" customWidth="1"/>
    <col min="7" max="7" width="12.28515625" style="4" hidden="1" customWidth="1"/>
    <col min="8" max="8" width="11.28515625" style="4" hidden="1" customWidth="1"/>
    <col min="9" max="9" width="15.7109375" style="4" hidden="1" customWidth="1"/>
    <col min="10" max="10" width="15.140625" style="4" customWidth="1"/>
    <col min="11" max="11" width="8.42578125" style="196" customWidth="1"/>
    <col min="12" max="13" width="14" style="4" customWidth="1"/>
    <col min="14" max="14" width="13.7109375" style="4" customWidth="1"/>
    <col min="15" max="15" width="17.5703125" style="4" customWidth="1"/>
    <col min="16" max="16384" width="9.140625" style="1"/>
  </cols>
  <sheetData>
    <row r="1" spans="1:15" s="5" customFormat="1" ht="30" customHeight="1">
      <c r="A1" s="265" t="s">
        <v>81</v>
      </c>
      <c r="B1" s="266" t="s">
        <v>119</v>
      </c>
      <c r="C1" s="267" t="s">
        <v>82</v>
      </c>
      <c r="D1" s="267" t="s">
        <v>193</v>
      </c>
      <c r="E1" s="267"/>
      <c r="F1" s="267" t="s">
        <v>201</v>
      </c>
      <c r="G1" s="267"/>
      <c r="H1" s="267"/>
      <c r="I1" s="267"/>
      <c r="J1" s="268" t="s">
        <v>188</v>
      </c>
      <c r="K1" s="268" t="s">
        <v>83</v>
      </c>
      <c r="L1" s="269" t="s">
        <v>189</v>
      </c>
      <c r="M1" s="269" t="s">
        <v>190</v>
      </c>
      <c r="N1" s="269" t="s">
        <v>191</v>
      </c>
      <c r="O1" s="270" t="s">
        <v>84</v>
      </c>
    </row>
    <row r="2" spans="1:15">
      <c r="A2" s="149">
        <v>1</v>
      </c>
      <c r="B2" s="366"/>
      <c r="C2" s="249" t="s">
        <v>293</v>
      </c>
      <c r="D2" s="249"/>
      <c r="E2" s="249"/>
      <c r="F2" s="249"/>
      <c r="G2" s="249"/>
      <c r="H2" s="249"/>
      <c r="I2" s="250"/>
      <c r="J2" s="215"/>
      <c r="K2" s="229"/>
      <c r="L2" s="215"/>
      <c r="M2" s="215"/>
      <c r="N2" s="215"/>
      <c r="O2" s="304">
        <f>SUM(O4:O15)</f>
        <v>10446.200000000001</v>
      </c>
    </row>
    <row r="3" spans="1:15">
      <c r="A3" s="218" t="s">
        <v>0</v>
      </c>
      <c r="B3" s="72"/>
      <c r="C3" s="55" t="s">
        <v>67</v>
      </c>
      <c r="D3" s="40"/>
      <c r="E3" s="23"/>
      <c r="F3" s="23"/>
      <c r="G3" s="23"/>
      <c r="H3" s="73"/>
      <c r="I3" s="17"/>
      <c r="J3" s="23"/>
      <c r="K3" s="188"/>
      <c r="L3" s="23"/>
      <c r="M3" s="23"/>
      <c r="N3" s="73"/>
      <c r="O3" s="17"/>
    </row>
    <row r="4" spans="1:15" ht="30">
      <c r="A4" s="217" t="s">
        <v>218</v>
      </c>
      <c r="B4" s="132" t="s">
        <v>95</v>
      </c>
      <c r="C4" s="53" t="s">
        <v>374</v>
      </c>
      <c r="D4" s="65" t="s">
        <v>68</v>
      </c>
      <c r="E4" s="11">
        <v>30</v>
      </c>
      <c r="F4" s="11"/>
      <c r="G4" s="12"/>
      <c r="H4" s="16">
        <v>121.6</v>
      </c>
      <c r="I4" s="19">
        <f t="shared" ref="I4:I6" si="0">E4*H4</f>
        <v>3648</v>
      </c>
      <c r="J4" s="160">
        <v>50</v>
      </c>
      <c r="K4" s="185" t="s">
        <v>292</v>
      </c>
      <c r="L4" s="271">
        <v>35.78</v>
      </c>
      <c r="M4" s="272">
        <v>79.11</v>
      </c>
      <c r="N4" s="272">
        <f>L4+M4</f>
        <v>114.89</v>
      </c>
      <c r="O4" s="19">
        <f>J4*N4</f>
        <v>5744.5</v>
      </c>
    </row>
    <row r="5" spans="1:15" ht="15" customHeight="1">
      <c r="A5" s="217" t="s">
        <v>219</v>
      </c>
      <c r="B5" s="276" t="s">
        <v>373</v>
      </c>
      <c r="C5" s="277" t="s">
        <v>375</v>
      </c>
      <c r="D5" s="65" t="s">
        <v>68</v>
      </c>
      <c r="E5" s="11">
        <v>30</v>
      </c>
      <c r="F5" s="11"/>
      <c r="G5" s="11"/>
      <c r="H5" s="12">
        <v>49.4</v>
      </c>
      <c r="I5" s="19">
        <f t="shared" si="0"/>
        <v>1482</v>
      </c>
      <c r="J5" s="160">
        <v>30</v>
      </c>
      <c r="K5" s="185" t="s">
        <v>5</v>
      </c>
      <c r="L5" s="278">
        <v>28.02</v>
      </c>
      <c r="M5" s="279">
        <v>0</v>
      </c>
      <c r="N5" s="279">
        <v>28.02</v>
      </c>
      <c r="O5" s="19">
        <f t="shared" ref="O5:O19" si="1">J5*N5</f>
        <v>840.6</v>
      </c>
    </row>
    <row r="6" spans="1:15" ht="15" customHeight="1">
      <c r="A6" s="217" t="s">
        <v>220</v>
      </c>
      <c r="B6" s="276" t="s">
        <v>194</v>
      </c>
      <c r="C6" s="277" t="s">
        <v>148</v>
      </c>
      <c r="D6" s="65" t="s">
        <v>68</v>
      </c>
      <c r="E6" s="11">
        <v>30</v>
      </c>
      <c r="F6" s="11"/>
      <c r="G6" s="11"/>
      <c r="H6" s="12">
        <v>38.47</v>
      </c>
      <c r="I6" s="19">
        <f t="shared" si="0"/>
        <v>1154.0999999999999</v>
      </c>
      <c r="J6" s="160">
        <v>30</v>
      </c>
      <c r="K6" s="185" t="s">
        <v>5</v>
      </c>
      <c r="L6" s="278">
        <v>12.69</v>
      </c>
      <c r="M6" s="279">
        <v>79.11</v>
      </c>
      <c r="N6" s="279">
        <v>91.8</v>
      </c>
      <c r="O6" s="19">
        <f t="shared" si="1"/>
        <v>2754</v>
      </c>
    </row>
    <row r="7" spans="1:15" s="24" customFormat="1">
      <c r="A7" s="218" t="s">
        <v>18</v>
      </c>
      <c r="B7" s="72"/>
      <c r="C7" s="55" t="s">
        <v>167</v>
      </c>
      <c r="D7" s="40"/>
      <c r="E7" s="23"/>
      <c r="F7" s="23"/>
      <c r="G7" s="23"/>
      <c r="H7" s="73"/>
      <c r="I7" s="17"/>
      <c r="J7" s="23"/>
      <c r="K7" s="188"/>
      <c r="L7" s="23"/>
      <c r="M7" s="23"/>
      <c r="N7" s="73"/>
      <c r="O7" s="17"/>
    </row>
    <row r="8" spans="1:15" s="24" customFormat="1">
      <c r="A8" s="217" t="s">
        <v>222</v>
      </c>
      <c r="B8" s="132" t="s">
        <v>196</v>
      </c>
      <c r="C8" s="26" t="s">
        <v>161</v>
      </c>
      <c r="D8" s="9" t="s">
        <v>8</v>
      </c>
      <c r="E8" s="31">
        <v>2</v>
      </c>
      <c r="F8" s="12">
        <v>10.15</v>
      </c>
      <c r="G8" s="12">
        <v>6.65</v>
      </c>
      <c r="H8" s="12">
        <v>16.8</v>
      </c>
      <c r="I8" s="19">
        <v>33.6</v>
      </c>
      <c r="J8" s="31">
        <v>2</v>
      </c>
      <c r="K8" s="230" t="s">
        <v>8</v>
      </c>
      <c r="L8" s="278">
        <v>12.98</v>
      </c>
      <c r="M8" s="279">
        <v>8.58</v>
      </c>
      <c r="N8" s="279">
        <v>21.56</v>
      </c>
      <c r="O8" s="19">
        <f t="shared" si="1"/>
        <v>43.12</v>
      </c>
    </row>
    <row r="9" spans="1:15" s="24" customFormat="1">
      <c r="A9" s="217" t="s">
        <v>223</v>
      </c>
      <c r="B9" s="132" t="s">
        <v>197</v>
      </c>
      <c r="C9" s="26" t="s">
        <v>162</v>
      </c>
      <c r="D9" s="9" t="s">
        <v>8</v>
      </c>
      <c r="E9" s="31">
        <v>2</v>
      </c>
      <c r="F9" s="12">
        <v>45.18</v>
      </c>
      <c r="G9" s="12">
        <v>13.3</v>
      </c>
      <c r="H9" s="12">
        <v>58.48</v>
      </c>
      <c r="I9" s="19">
        <v>116.96</v>
      </c>
      <c r="J9" s="31">
        <v>2</v>
      </c>
      <c r="K9" s="230" t="s">
        <v>8</v>
      </c>
      <c r="L9" s="71">
        <v>47.5</v>
      </c>
      <c r="M9" s="71">
        <v>16.52</v>
      </c>
      <c r="N9" s="71">
        <v>64.02</v>
      </c>
      <c r="O9" s="19">
        <f t="shared" si="1"/>
        <v>128.04</v>
      </c>
    </row>
    <row r="10" spans="1:15" s="24" customFormat="1">
      <c r="A10" s="217" t="s">
        <v>224</v>
      </c>
      <c r="B10" s="132" t="s">
        <v>198</v>
      </c>
      <c r="C10" s="26" t="s">
        <v>163</v>
      </c>
      <c r="D10" s="9" t="s">
        <v>8</v>
      </c>
      <c r="E10" s="31">
        <v>2</v>
      </c>
      <c r="F10" s="12">
        <v>1.7</v>
      </c>
      <c r="G10" s="12">
        <v>2.65</v>
      </c>
      <c r="H10" s="12">
        <v>4.3499999999999996</v>
      </c>
      <c r="I10" s="19">
        <v>8.6999999999999993</v>
      </c>
      <c r="J10" s="31">
        <v>2</v>
      </c>
      <c r="K10" s="230" t="s">
        <v>8</v>
      </c>
      <c r="L10" s="71">
        <v>2.15</v>
      </c>
      <c r="M10" s="71">
        <v>3.31</v>
      </c>
      <c r="N10" s="71">
        <v>5.46</v>
      </c>
      <c r="O10" s="19">
        <f t="shared" si="1"/>
        <v>10.92</v>
      </c>
    </row>
    <row r="11" spans="1:15" s="24" customFormat="1">
      <c r="A11" s="217" t="s">
        <v>315</v>
      </c>
      <c r="B11" s="132" t="s">
        <v>199</v>
      </c>
      <c r="C11" s="26" t="s">
        <v>164</v>
      </c>
      <c r="D11" s="9" t="s">
        <v>8</v>
      </c>
      <c r="E11" s="31">
        <v>2</v>
      </c>
      <c r="F11" s="12">
        <v>21.51</v>
      </c>
      <c r="G11" s="12">
        <v>1.32</v>
      </c>
      <c r="H11" s="12">
        <v>22.83</v>
      </c>
      <c r="I11" s="19">
        <v>45.66</v>
      </c>
      <c r="J11" s="31">
        <v>2</v>
      </c>
      <c r="K11" s="230" t="s">
        <v>8</v>
      </c>
      <c r="L11" s="71">
        <v>22.58</v>
      </c>
      <c r="M11" s="71">
        <v>1.65</v>
      </c>
      <c r="N11" s="71">
        <v>24.23</v>
      </c>
      <c r="O11" s="19">
        <f t="shared" si="1"/>
        <v>48.46</v>
      </c>
    </row>
    <row r="12" spans="1:15" s="24" customFormat="1">
      <c r="A12" s="217" t="s">
        <v>316</v>
      </c>
      <c r="B12" s="132" t="s">
        <v>200</v>
      </c>
      <c r="C12" s="26" t="s">
        <v>165</v>
      </c>
      <c r="D12" s="9" t="s">
        <v>9</v>
      </c>
      <c r="E12" s="31">
        <v>10</v>
      </c>
      <c r="F12" s="12">
        <v>2.75</v>
      </c>
      <c r="G12" s="12">
        <v>2.65</v>
      </c>
      <c r="H12" s="12">
        <v>5.4</v>
      </c>
      <c r="I12" s="19">
        <v>54</v>
      </c>
      <c r="J12" s="31">
        <v>20</v>
      </c>
      <c r="K12" s="230" t="s">
        <v>9</v>
      </c>
      <c r="L12" s="71">
        <v>3.57</v>
      </c>
      <c r="M12" s="71">
        <v>3.31</v>
      </c>
      <c r="N12" s="71">
        <v>6.88</v>
      </c>
      <c r="O12" s="19">
        <f t="shared" si="1"/>
        <v>137.6</v>
      </c>
    </row>
    <row r="13" spans="1:15" s="24" customFormat="1">
      <c r="A13" s="218" t="s">
        <v>17</v>
      </c>
      <c r="B13" s="72"/>
      <c r="C13" s="55" t="s">
        <v>314</v>
      </c>
      <c r="D13" s="40"/>
      <c r="E13" s="23"/>
      <c r="F13" s="23"/>
      <c r="G13" s="23"/>
      <c r="H13" s="73"/>
      <c r="I13" s="17"/>
      <c r="J13" s="23"/>
      <c r="K13" s="188"/>
      <c r="L13" s="23"/>
      <c r="M13" s="23"/>
      <c r="N13" s="73"/>
      <c r="O13" s="17"/>
    </row>
    <row r="14" spans="1:15" s="24" customFormat="1">
      <c r="A14" s="217" t="s">
        <v>181</v>
      </c>
      <c r="B14" s="132" t="s">
        <v>225</v>
      </c>
      <c r="C14" s="21" t="s">
        <v>96</v>
      </c>
      <c r="D14" s="9" t="s">
        <v>9</v>
      </c>
      <c r="E14" s="25">
        <v>20</v>
      </c>
      <c r="F14" s="12">
        <v>1.54</v>
      </c>
      <c r="G14" s="12">
        <v>2.65</v>
      </c>
      <c r="H14" s="12">
        <v>4.1900000000000004</v>
      </c>
      <c r="I14" s="19">
        <v>83.800000000000011</v>
      </c>
      <c r="J14" s="25">
        <v>100</v>
      </c>
      <c r="K14" s="231" t="s">
        <v>9</v>
      </c>
      <c r="L14" s="71">
        <v>2.4500000000000002</v>
      </c>
      <c r="M14" s="71">
        <v>3.26</v>
      </c>
      <c r="N14" s="71">
        <v>5.71</v>
      </c>
      <c r="O14" s="19">
        <f t="shared" si="1"/>
        <v>571</v>
      </c>
    </row>
    <row r="15" spans="1:15" s="24" customFormat="1">
      <c r="A15" s="217" t="s">
        <v>182</v>
      </c>
      <c r="B15" s="132" t="s">
        <v>618</v>
      </c>
      <c r="C15" s="26" t="s">
        <v>168</v>
      </c>
      <c r="D15" s="9" t="s">
        <v>8</v>
      </c>
      <c r="E15" s="31">
        <v>2</v>
      </c>
      <c r="F15" s="12">
        <v>110.46</v>
      </c>
      <c r="G15" s="12">
        <v>15.79</v>
      </c>
      <c r="H15" s="12">
        <v>126.25</v>
      </c>
      <c r="I15" s="19">
        <v>252.5</v>
      </c>
      <c r="J15" s="31">
        <v>2</v>
      </c>
      <c r="K15" s="230" t="s">
        <v>8</v>
      </c>
      <c r="L15" s="155">
        <v>64.39</v>
      </c>
      <c r="M15" s="155">
        <v>19.59</v>
      </c>
      <c r="N15" s="155">
        <v>83.98</v>
      </c>
      <c r="O15" s="19">
        <f t="shared" si="1"/>
        <v>167.96</v>
      </c>
    </row>
    <row r="16" spans="1:15" s="24" customFormat="1">
      <c r="A16" s="216"/>
      <c r="B16" s="254"/>
      <c r="C16" s="42"/>
      <c r="D16" s="22"/>
      <c r="E16" s="225"/>
      <c r="F16" s="134"/>
      <c r="G16" s="134"/>
      <c r="H16" s="134"/>
      <c r="I16" s="23"/>
      <c r="J16" s="225"/>
      <c r="K16" s="232"/>
      <c r="L16" s="135"/>
      <c r="M16" s="135"/>
      <c r="N16" s="135"/>
      <c r="O16" s="17"/>
    </row>
    <row r="17" spans="1:15" ht="15" customHeight="1">
      <c r="A17" s="227">
        <v>2</v>
      </c>
      <c r="B17" s="367"/>
      <c r="C17" s="226" t="s">
        <v>86</v>
      </c>
      <c r="D17" s="89"/>
      <c r="E17" s="89"/>
      <c r="F17" s="89"/>
      <c r="G17" s="89"/>
      <c r="H17" s="89"/>
      <c r="I17" s="89"/>
      <c r="J17" s="33"/>
      <c r="K17" s="32"/>
      <c r="L17" s="33"/>
      <c r="M17" s="33"/>
      <c r="N17" s="33"/>
      <c r="O17" s="302">
        <f>SUM(O19:O35)</f>
        <v>13551.428199999998</v>
      </c>
    </row>
    <row r="18" spans="1:15">
      <c r="A18" s="218" t="s">
        <v>13</v>
      </c>
      <c r="B18" s="72"/>
      <c r="C18" s="55" t="s">
        <v>299</v>
      </c>
      <c r="D18" s="40"/>
      <c r="E18" s="23"/>
      <c r="F18" s="23"/>
      <c r="G18" s="23"/>
      <c r="H18" s="73"/>
      <c r="I18" s="17"/>
      <c r="J18" s="23"/>
      <c r="K18" s="188"/>
      <c r="L18" s="23"/>
      <c r="M18" s="23"/>
      <c r="N18" s="73"/>
      <c r="O18" s="17"/>
    </row>
    <row r="19" spans="1:15" ht="45">
      <c r="A19" s="220" t="s">
        <v>298</v>
      </c>
      <c r="B19" s="132" t="s">
        <v>202</v>
      </c>
      <c r="C19" s="81" t="s">
        <v>70</v>
      </c>
      <c r="D19" s="39" t="s">
        <v>8</v>
      </c>
      <c r="E19" s="11">
        <v>1</v>
      </c>
      <c r="F19" s="12">
        <v>20.36</v>
      </c>
      <c r="G19" s="12">
        <v>3.43</v>
      </c>
      <c r="H19" s="12">
        <v>23.79</v>
      </c>
      <c r="I19" s="19">
        <v>23.79</v>
      </c>
      <c r="J19" s="11">
        <v>1</v>
      </c>
      <c r="K19" s="186" t="s">
        <v>8</v>
      </c>
      <c r="L19" s="71">
        <v>23.91</v>
      </c>
      <c r="M19" s="71">
        <v>4.22</v>
      </c>
      <c r="N19" s="71">
        <v>28.13</v>
      </c>
      <c r="O19" s="19">
        <f t="shared" si="1"/>
        <v>28.13</v>
      </c>
    </row>
    <row r="20" spans="1:15" ht="30">
      <c r="A20" s="220" t="s">
        <v>318</v>
      </c>
      <c r="B20" s="132" t="s">
        <v>203</v>
      </c>
      <c r="C20" s="81" t="s">
        <v>126</v>
      </c>
      <c r="D20" s="39" t="s">
        <v>8</v>
      </c>
      <c r="E20" s="11">
        <v>4</v>
      </c>
      <c r="F20" s="12">
        <v>155.27000000000001</v>
      </c>
      <c r="G20" s="12">
        <v>3.43</v>
      </c>
      <c r="H20" s="12">
        <v>158.69999999999999</v>
      </c>
      <c r="I20" s="19">
        <v>634.79999999999995</v>
      </c>
      <c r="J20" s="11">
        <v>4</v>
      </c>
      <c r="K20" s="186" t="s">
        <v>8</v>
      </c>
      <c r="L20" s="71">
        <v>175.7</v>
      </c>
      <c r="M20" s="71">
        <v>4.22</v>
      </c>
      <c r="N20" s="71">
        <v>179.92</v>
      </c>
      <c r="O20" s="19">
        <f t="shared" ref="O20:O26" si="2">J20*N20</f>
        <v>719.68</v>
      </c>
    </row>
    <row r="21" spans="1:15" ht="30">
      <c r="A21" s="220" t="s">
        <v>319</v>
      </c>
      <c r="B21" s="132" t="s">
        <v>202</v>
      </c>
      <c r="C21" s="83" t="s">
        <v>128</v>
      </c>
      <c r="D21" s="39" t="s">
        <v>8</v>
      </c>
      <c r="E21" s="11">
        <v>7</v>
      </c>
      <c r="F21" s="12">
        <v>20.36</v>
      </c>
      <c r="G21" s="12">
        <v>3.43</v>
      </c>
      <c r="H21" s="12">
        <v>23.79</v>
      </c>
      <c r="I21" s="19">
        <v>166.53</v>
      </c>
      <c r="J21" s="11">
        <v>7</v>
      </c>
      <c r="K21" s="186" t="s">
        <v>8</v>
      </c>
      <c r="L21" s="71">
        <v>23.91</v>
      </c>
      <c r="M21" s="71">
        <v>4.22</v>
      </c>
      <c r="N21" s="71">
        <v>28.13</v>
      </c>
      <c r="O21" s="19">
        <f t="shared" si="2"/>
        <v>196.91</v>
      </c>
    </row>
    <row r="22" spans="1:15">
      <c r="A22" s="218" t="s">
        <v>14</v>
      </c>
      <c r="B22" s="72"/>
      <c r="C22" s="55" t="s">
        <v>23</v>
      </c>
      <c r="D22" s="40"/>
      <c r="E22" s="23"/>
      <c r="F22" s="23"/>
      <c r="G22" s="23"/>
      <c r="H22" s="73"/>
      <c r="I22" s="17"/>
      <c r="J22" s="23"/>
      <c r="K22" s="188"/>
      <c r="L22" s="23"/>
      <c r="M22" s="23"/>
      <c r="N22" s="73"/>
      <c r="O22" s="17"/>
    </row>
    <row r="23" spans="1:15" ht="45">
      <c r="A23" s="220" t="s">
        <v>320</v>
      </c>
      <c r="B23" s="132" t="s">
        <v>204</v>
      </c>
      <c r="C23" s="81" t="s">
        <v>133</v>
      </c>
      <c r="D23" s="39" t="s">
        <v>3</v>
      </c>
      <c r="E23" s="11">
        <v>3.2</v>
      </c>
      <c r="F23" s="12">
        <v>22.18</v>
      </c>
      <c r="G23" s="12">
        <v>3.43</v>
      </c>
      <c r="H23" s="12">
        <v>25.61</v>
      </c>
      <c r="I23" s="19">
        <v>81.951999999999998</v>
      </c>
      <c r="J23" s="11">
        <v>3.2</v>
      </c>
      <c r="K23" s="186" t="s">
        <v>3</v>
      </c>
      <c r="L23" s="71">
        <v>265</v>
      </c>
      <c r="M23" s="71">
        <v>0</v>
      </c>
      <c r="N23" s="71">
        <v>265</v>
      </c>
      <c r="O23" s="19">
        <f t="shared" si="2"/>
        <v>848</v>
      </c>
    </row>
    <row r="24" spans="1:15" ht="45">
      <c r="A24" s="220" t="s">
        <v>321</v>
      </c>
      <c r="B24" s="132" t="s">
        <v>204</v>
      </c>
      <c r="C24" s="81" t="s">
        <v>134</v>
      </c>
      <c r="D24" s="39" t="s">
        <v>3</v>
      </c>
      <c r="E24" s="11">
        <v>1.2</v>
      </c>
      <c r="F24" s="12">
        <v>22.18</v>
      </c>
      <c r="G24" s="12">
        <v>3.43</v>
      </c>
      <c r="H24" s="12">
        <v>25.61</v>
      </c>
      <c r="I24" s="19">
        <v>30.731999999999999</v>
      </c>
      <c r="J24" s="11">
        <v>1.2</v>
      </c>
      <c r="K24" s="186" t="s">
        <v>3</v>
      </c>
      <c r="L24" s="71">
        <v>265</v>
      </c>
      <c r="M24" s="71">
        <v>0</v>
      </c>
      <c r="N24" s="71">
        <v>265</v>
      </c>
      <c r="O24" s="19">
        <f t="shared" si="2"/>
        <v>318</v>
      </c>
    </row>
    <row r="25" spans="1:15" ht="45">
      <c r="A25" s="220" t="s">
        <v>322</v>
      </c>
      <c r="B25" s="132" t="s">
        <v>204</v>
      </c>
      <c r="C25" s="81" t="s">
        <v>135</v>
      </c>
      <c r="D25" s="39" t="s">
        <v>3</v>
      </c>
      <c r="E25" s="11">
        <v>0.7</v>
      </c>
      <c r="F25" s="12">
        <v>22.18</v>
      </c>
      <c r="G25" s="12">
        <v>3.43</v>
      </c>
      <c r="H25" s="12">
        <v>25.61</v>
      </c>
      <c r="I25" s="19">
        <v>17.927</v>
      </c>
      <c r="J25" s="11">
        <v>0.7</v>
      </c>
      <c r="K25" s="186" t="s">
        <v>3</v>
      </c>
      <c r="L25" s="71">
        <v>265</v>
      </c>
      <c r="M25" s="71">
        <v>0</v>
      </c>
      <c r="N25" s="71">
        <v>265</v>
      </c>
      <c r="O25" s="19">
        <f t="shared" si="2"/>
        <v>185.5</v>
      </c>
    </row>
    <row r="26" spans="1:15" ht="30">
      <c r="A26" s="220" t="s">
        <v>323</v>
      </c>
      <c r="B26" s="132" t="s">
        <v>631</v>
      </c>
      <c r="C26" s="82" t="s">
        <v>66</v>
      </c>
      <c r="D26" s="39" t="s">
        <v>3</v>
      </c>
      <c r="E26" s="11">
        <v>0.36</v>
      </c>
      <c r="F26" s="12">
        <v>532.49</v>
      </c>
      <c r="G26" s="12">
        <v>1.65</v>
      </c>
      <c r="H26" s="12">
        <v>534.14</v>
      </c>
      <c r="I26" s="19">
        <v>192.29039999999998</v>
      </c>
      <c r="J26" s="11">
        <v>0.36</v>
      </c>
      <c r="K26" s="186" t="s">
        <v>3</v>
      </c>
      <c r="L26" s="71">
        <v>662.05</v>
      </c>
      <c r="M26" s="71">
        <v>2.02</v>
      </c>
      <c r="N26" s="71">
        <v>664.07</v>
      </c>
      <c r="O26" s="19">
        <f t="shared" si="2"/>
        <v>239.0652</v>
      </c>
    </row>
    <row r="27" spans="1:15" ht="30">
      <c r="A27" s="220" t="s">
        <v>324</v>
      </c>
      <c r="B27" s="132" t="s">
        <v>226</v>
      </c>
      <c r="C27" s="10" t="s">
        <v>139</v>
      </c>
      <c r="D27" s="39" t="s">
        <v>3</v>
      </c>
      <c r="E27" s="11">
        <v>10.8</v>
      </c>
      <c r="F27" s="12">
        <v>322.05</v>
      </c>
      <c r="G27" s="12">
        <v>8.2899999999999991</v>
      </c>
      <c r="H27" s="12">
        <v>330.34</v>
      </c>
      <c r="I27" s="19">
        <v>3567.672</v>
      </c>
      <c r="J27" s="11">
        <v>10.8</v>
      </c>
      <c r="K27" s="186" t="s">
        <v>3</v>
      </c>
      <c r="L27" s="71">
        <v>367.63</v>
      </c>
      <c r="M27" s="71">
        <v>10.16</v>
      </c>
      <c r="N27" s="71">
        <v>377.79</v>
      </c>
      <c r="O27" s="19">
        <f t="shared" ref="O27:O56" si="3">J27*N27</f>
        <v>4080.1320000000005</v>
      </c>
    </row>
    <row r="28" spans="1:15">
      <c r="A28" s="218" t="s">
        <v>15</v>
      </c>
      <c r="B28" s="72"/>
      <c r="C28" s="55" t="s">
        <v>317</v>
      </c>
      <c r="D28" s="40"/>
      <c r="E28" s="23"/>
      <c r="F28" s="23"/>
      <c r="G28" s="23"/>
      <c r="H28" s="73"/>
      <c r="I28" s="17"/>
      <c r="J28" s="23"/>
      <c r="K28" s="188"/>
      <c r="L28" s="23"/>
      <c r="M28" s="23"/>
      <c r="N28" s="73"/>
      <c r="O28" s="17"/>
    </row>
    <row r="29" spans="1:15">
      <c r="A29" s="220" t="s">
        <v>325</v>
      </c>
      <c r="B29" s="132" t="s">
        <v>640</v>
      </c>
      <c r="C29" s="81" t="s">
        <v>140</v>
      </c>
      <c r="D29" s="39" t="s">
        <v>3</v>
      </c>
      <c r="E29" s="11">
        <v>112</v>
      </c>
      <c r="F29" s="12">
        <v>43.79</v>
      </c>
      <c r="G29" s="12">
        <v>0</v>
      </c>
      <c r="H29" s="12">
        <v>43.79</v>
      </c>
      <c r="I29" s="19">
        <v>4904.4799999999996</v>
      </c>
      <c r="J29" s="11">
        <v>112</v>
      </c>
      <c r="K29" s="186" t="s">
        <v>3</v>
      </c>
      <c r="L29" s="71">
        <v>0.21</v>
      </c>
      <c r="M29" s="71">
        <v>5.98</v>
      </c>
      <c r="N29" s="71">
        <v>6.19</v>
      </c>
      <c r="O29" s="19">
        <f t="shared" si="3"/>
        <v>693.28000000000009</v>
      </c>
    </row>
    <row r="30" spans="1:15">
      <c r="A30" s="220" t="s">
        <v>326</v>
      </c>
      <c r="B30" s="132" t="s">
        <v>227</v>
      </c>
      <c r="C30" s="14" t="s">
        <v>172</v>
      </c>
      <c r="D30" s="39" t="s">
        <v>3</v>
      </c>
      <c r="E30" s="11">
        <v>164</v>
      </c>
      <c r="F30" s="12">
        <v>7.03</v>
      </c>
      <c r="G30" s="12">
        <v>7.86</v>
      </c>
      <c r="H30" s="12">
        <v>14.89</v>
      </c>
      <c r="I30" s="19">
        <v>2441.96</v>
      </c>
      <c r="J30" s="11">
        <v>128.1</v>
      </c>
      <c r="K30" s="186" t="s">
        <v>3</v>
      </c>
      <c r="L30" s="71">
        <v>7.42</v>
      </c>
      <c r="M30" s="71">
        <v>10.19</v>
      </c>
      <c r="N30" s="71">
        <v>17.61</v>
      </c>
      <c r="O30" s="19">
        <f t="shared" si="3"/>
        <v>2255.8409999999999</v>
      </c>
    </row>
    <row r="31" spans="1:15" ht="30">
      <c r="A31" s="220" t="s">
        <v>327</v>
      </c>
      <c r="B31" s="132" t="s">
        <v>205</v>
      </c>
      <c r="C31" s="81" t="s">
        <v>141</v>
      </c>
      <c r="D31" s="39" t="s">
        <v>3</v>
      </c>
      <c r="E31" s="11">
        <v>427</v>
      </c>
      <c r="F31" s="12">
        <v>7.98</v>
      </c>
      <c r="G31" s="12">
        <v>6.26</v>
      </c>
      <c r="H31" s="12">
        <v>14.24</v>
      </c>
      <c r="I31" s="19">
        <v>6080.4800000000005</v>
      </c>
      <c r="J31" s="11">
        <v>128.1</v>
      </c>
      <c r="K31" s="186" t="s">
        <v>3</v>
      </c>
      <c r="L31" s="71">
        <v>9.1999999999999993</v>
      </c>
      <c r="M31" s="71">
        <v>7.73</v>
      </c>
      <c r="N31" s="71">
        <v>16.93</v>
      </c>
      <c r="O31" s="19">
        <f t="shared" si="3"/>
        <v>2168.7329999999997</v>
      </c>
    </row>
    <row r="32" spans="1:15">
      <c r="A32" s="220" t="s">
        <v>521</v>
      </c>
      <c r="B32" s="132" t="s">
        <v>455</v>
      </c>
      <c r="C32" s="53" t="s">
        <v>456</v>
      </c>
      <c r="D32" s="65"/>
      <c r="E32" s="20"/>
      <c r="F32" s="12"/>
      <c r="G32" s="12"/>
      <c r="H32" s="11"/>
      <c r="I32" s="13"/>
      <c r="J32" s="160">
        <v>10</v>
      </c>
      <c r="K32" s="183" t="s">
        <v>3</v>
      </c>
      <c r="L32" s="71">
        <v>3.83</v>
      </c>
      <c r="M32" s="71">
        <v>13.94</v>
      </c>
      <c r="N32" s="71">
        <v>17.77</v>
      </c>
      <c r="O32" s="161">
        <f>J32*N32</f>
        <v>177.7</v>
      </c>
    </row>
    <row r="33" spans="1:15">
      <c r="A33" s="218" t="s">
        <v>39</v>
      </c>
      <c r="B33" s="72"/>
      <c r="C33" s="55" t="s">
        <v>331</v>
      </c>
      <c r="D33" s="40"/>
      <c r="E33" s="23"/>
      <c r="F33" s="23"/>
      <c r="G33" s="23"/>
      <c r="H33" s="73"/>
      <c r="I33" s="17"/>
      <c r="J33" s="23"/>
      <c r="K33" s="188"/>
      <c r="L33" s="23"/>
      <c r="M33" s="23"/>
      <c r="N33" s="73"/>
      <c r="O33" s="17"/>
    </row>
    <row r="34" spans="1:15">
      <c r="A34" s="217" t="s">
        <v>328</v>
      </c>
      <c r="B34" s="132" t="s">
        <v>206</v>
      </c>
      <c r="C34" s="43" t="s">
        <v>25</v>
      </c>
      <c r="D34" s="39" t="s">
        <v>3</v>
      </c>
      <c r="E34" s="11">
        <v>427</v>
      </c>
      <c r="F34" s="12">
        <v>0.35</v>
      </c>
      <c r="G34" s="12">
        <v>2.27</v>
      </c>
      <c r="H34" s="12">
        <v>2.62</v>
      </c>
      <c r="I34" s="19">
        <v>1118.74</v>
      </c>
      <c r="J34" s="11">
        <v>128.1</v>
      </c>
      <c r="K34" s="186" t="s">
        <v>5</v>
      </c>
      <c r="L34" s="71">
        <v>0.41</v>
      </c>
      <c r="M34" s="71">
        <v>2.78</v>
      </c>
      <c r="N34" s="71">
        <v>3.19</v>
      </c>
      <c r="O34" s="19">
        <f t="shared" si="3"/>
        <v>408.63899999999995</v>
      </c>
    </row>
    <row r="35" spans="1:15">
      <c r="A35" s="217" t="s">
        <v>329</v>
      </c>
      <c r="B35" s="132" t="s">
        <v>228</v>
      </c>
      <c r="C35" s="53" t="s">
        <v>142</v>
      </c>
      <c r="D35" s="39" t="s">
        <v>3</v>
      </c>
      <c r="E35" s="11">
        <v>422</v>
      </c>
      <c r="F35" s="12">
        <v>0</v>
      </c>
      <c r="G35" s="12">
        <v>7.95</v>
      </c>
      <c r="H35" s="12">
        <v>7.95</v>
      </c>
      <c r="I35" s="19">
        <v>3354.9</v>
      </c>
      <c r="J35" s="11">
        <v>126.6</v>
      </c>
      <c r="K35" s="186" t="s">
        <v>5</v>
      </c>
      <c r="L35" s="71">
        <v>0</v>
      </c>
      <c r="M35" s="71">
        <v>9.73</v>
      </c>
      <c r="N35" s="71">
        <v>9.73</v>
      </c>
      <c r="O35" s="19">
        <f t="shared" si="3"/>
        <v>1231.818</v>
      </c>
    </row>
    <row r="36" spans="1:15">
      <c r="A36" s="219"/>
      <c r="B36" s="76"/>
      <c r="C36" s="77"/>
      <c r="D36" s="78"/>
      <c r="E36" s="79"/>
      <c r="F36" s="79"/>
      <c r="G36" s="79"/>
      <c r="H36" s="79"/>
      <c r="I36" s="80"/>
      <c r="J36" s="79"/>
      <c r="K36" s="233"/>
      <c r="L36" s="79"/>
      <c r="M36" s="79"/>
      <c r="N36" s="79"/>
      <c r="O36" s="19"/>
    </row>
    <row r="37" spans="1:15">
      <c r="A37" s="227">
        <v>3</v>
      </c>
      <c r="B37" s="367"/>
      <c r="C37" s="226" t="s">
        <v>94</v>
      </c>
      <c r="D37" s="89"/>
      <c r="E37" s="89"/>
      <c r="F37" s="89"/>
      <c r="G37" s="89"/>
      <c r="H37" s="89"/>
      <c r="I37" s="89"/>
      <c r="J37" s="33"/>
      <c r="K37" s="32"/>
      <c r="L37" s="33"/>
      <c r="M37" s="33"/>
      <c r="N37" s="33"/>
      <c r="O37" s="302">
        <f>SUM(O39:O40)</f>
        <v>5304.81</v>
      </c>
    </row>
    <row r="38" spans="1:15">
      <c r="A38" s="218" t="s">
        <v>4</v>
      </c>
      <c r="B38" s="72"/>
      <c r="C38" s="55" t="s">
        <v>335</v>
      </c>
      <c r="D38" s="40"/>
      <c r="E38" s="23"/>
      <c r="F38" s="23"/>
      <c r="G38" s="23"/>
      <c r="H38" s="73"/>
      <c r="I38" s="17"/>
      <c r="J38" s="23"/>
      <c r="K38" s="188"/>
      <c r="L38" s="23"/>
      <c r="M38" s="23"/>
      <c r="N38" s="73"/>
      <c r="O38" s="17"/>
    </row>
    <row r="39" spans="1:15" ht="30" customHeight="1">
      <c r="A39" s="221" t="s">
        <v>122</v>
      </c>
      <c r="B39" s="132" t="s">
        <v>207</v>
      </c>
      <c r="C39" s="37" t="s">
        <v>439</v>
      </c>
      <c r="D39" s="38" t="s">
        <v>62</v>
      </c>
      <c r="E39" s="11">
        <v>1</v>
      </c>
      <c r="F39" s="12">
        <v>2434.5</v>
      </c>
      <c r="G39" s="12">
        <v>920.94</v>
      </c>
      <c r="H39" s="12">
        <v>3355.44</v>
      </c>
      <c r="I39" s="19">
        <v>3355.44</v>
      </c>
      <c r="J39" s="11">
        <v>1</v>
      </c>
      <c r="K39" s="186" t="s">
        <v>62</v>
      </c>
      <c r="L39" s="71">
        <v>2915.63</v>
      </c>
      <c r="M39" s="71">
        <v>1128.3800000000001</v>
      </c>
      <c r="N39" s="71">
        <v>4044.01</v>
      </c>
      <c r="O39" s="19">
        <f t="shared" si="3"/>
        <v>4044.01</v>
      </c>
    </row>
    <row r="40" spans="1:15">
      <c r="A40" s="221" t="s">
        <v>123</v>
      </c>
      <c r="B40" s="132" t="s">
        <v>208</v>
      </c>
      <c r="C40" s="14" t="s">
        <v>102</v>
      </c>
      <c r="D40" s="39" t="s">
        <v>8</v>
      </c>
      <c r="E40" s="11">
        <v>2</v>
      </c>
      <c r="F40" s="12">
        <v>526.66999999999996</v>
      </c>
      <c r="G40" s="12">
        <v>0</v>
      </c>
      <c r="H40" s="12">
        <v>526.66999999999996</v>
      </c>
      <c r="I40" s="19">
        <v>1053.3399999999999</v>
      </c>
      <c r="J40" s="11">
        <v>2</v>
      </c>
      <c r="K40" s="186" t="s">
        <v>8</v>
      </c>
      <c r="L40" s="71">
        <v>630.4</v>
      </c>
      <c r="M40" s="71">
        <v>0</v>
      </c>
      <c r="N40" s="71">
        <v>630.4</v>
      </c>
      <c r="O40" s="19">
        <f t="shared" si="3"/>
        <v>1260.8</v>
      </c>
    </row>
    <row r="41" spans="1:15">
      <c r="A41" s="219"/>
      <c r="B41" s="76"/>
      <c r="C41" s="77"/>
      <c r="D41" s="78"/>
      <c r="E41" s="79"/>
      <c r="F41" s="79"/>
      <c r="G41" s="79"/>
      <c r="H41" s="79"/>
      <c r="I41" s="80"/>
      <c r="J41" s="79"/>
      <c r="K41" s="233"/>
      <c r="L41" s="79"/>
      <c r="M41" s="79"/>
      <c r="N41" s="79"/>
      <c r="O41" s="19"/>
    </row>
    <row r="42" spans="1:15">
      <c r="A42" s="227">
        <v>4</v>
      </c>
      <c r="B42" s="367"/>
      <c r="C42" s="226" t="s">
        <v>143</v>
      </c>
      <c r="D42" s="89"/>
      <c r="E42" s="89"/>
      <c r="F42" s="89"/>
      <c r="G42" s="89"/>
      <c r="H42" s="89"/>
      <c r="I42" s="89"/>
      <c r="J42" s="33"/>
      <c r="K42" s="32"/>
      <c r="L42" s="33"/>
      <c r="M42" s="33"/>
      <c r="N42" s="33"/>
      <c r="O42" s="302">
        <f>SUM(O44:O48)</f>
        <v>11820.960000000001</v>
      </c>
    </row>
    <row r="43" spans="1:15">
      <c r="A43" s="218" t="s">
        <v>22</v>
      </c>
      <c r="B43" s="9"/>
      <c r="C43" s="55" t="s">
        <v>143</v>
      </c>
      <c r="D43" s="22"/>
      <c r="E43" s="23"/>
      <c r="F43" s="23"/>
      <c r="G43" s="73"/>
      <c r="H43" s="159"/>
      <c r="I43" s="23"/>
      <c r="J43" s="168"/>
      <c r="K43" s="187"/>
      <c r="L43" s="169"/>
      <c r="M43" s="170"/>
      <c r="N43" s="171"/>
      <c r="O43" s="165"/>
    </row>
    <row r="44" spans="1:15">
      <c r="A44" s="221" t="s">
        <v>41</v>
      </c>
      <c r="B44" s="15" t="s">
        <v>195</v>
      </c>
      <c r="C44" s="54" t="s">
        <v>271</v>
      </c>
      <c r="D44" s="70" t="s">
        <v>8</v>
      </c>
      <c r="E44" s="12">
        <v>2</v>
      </c>
      <c r="F44" s="12">
        <v>285</v>
      </c>
      <c r="G44" s="12">
        <v>475</v>
      </c>
      <c r="H44" s="12">
        <v>760</v>
      </c>
      <c r="I44" s="13">
        <f t="shared" ref="I44:I47" si="4">E44*H44</f>
        <v>1520</v>
      </c>
      <c r="J44" s="160">
        <v>2</v>
      </c>
      <c r="K44" s="185" t="s">
        <v>62</v>
      </c>
      <c r="L44" s="177">
        <v>356.7</v>
      </c>
      <c r="M44" s="172">
        <v>800</v>
      </c>
      <c r="N44" s="172">
        <f>L44+M44</f>
        <v>1156.7</v>
      </c>
      <c r="O44" s="161">
        <f>J44*N44</f>
        <v>2313.4</v>
      </c>
    </row>
    <row r="45" spans="1:15" ht="30">
      <c r="A45" s="221" t="s">
        <v>42</v>
      </c>
      <c r="B45" s="132" t="s">
        <v>272</v>
      </c>
      <c r="C45" s="131" t="s">
        <v>417</v>
      </c>
      <c r="D45" s="70"/>
      <c r="E45" s="12"/>
      <c r="F45" s="12"/>
      <c r="G45" s="12"/>
      <c r="H45" s="12"/>
      <c r="I45" s="13"/>
      <c r="J45" s="160">
        <v>2</v>
      </c>
      <c r="K45" s="185" t="s">
        <v>62</v>
      </c>
      <c r="L45" s="177">
        <v>0</v>
      </c>
      <c r="M45" s="71">
        <v>3619.36</v>
      </c>
      <c r="N45" s="71">
        <v>3619.36</v>
      </c>
      <c r="O45" s="161">
        <f>J45*N45</f>
        <v>7238.72</v>
      </c>
    </row>
    <row r="46" spans="1:15">
      <c r="A46" s="221" t="s">
        <v>43</v>
      </c>
      <c r="B46" s="132" t="s">
        <v>209</v>
      </c>
      <c r="C46" s="54" t="s">
        <v>270</v>
      </c>
      <c r="D46" s="70" t="s">
        <v>8</v>
      </c>
      <c r="E46" s="12">
        <v>2</v>
      </c>
      <c r="F46" s="12">
        <v>370.69</v>
      </c>
      <c r="G46" s="12">
        <v>13.3</v>
      </c>
      <c r="H46" s="12">
        <v>383.99</v>
      </c>
      <c r="I46" s="13">
        <f t="shared" si="4"/>
        <v>767.98</v>
      </c>
      <c r="J46" s="160">
        <v>2</v>
      </c>
      <c r="K46" s="183" t="s">
        <v>8</v>
      </c>
      <c r="L46" s="71">
        <v>390.2</v>
      </c>
      <c r="M46" s="71">
        <v>16.52</v>
      </c>
      <c r="N46" s="71">
        <v>406.72</v>
      </c>
      <c r="O46" s="161">
        <f>J46*N46</f>
        <v>813.44</v>
      </c>
    </row>
    <row r="47" spans="1:15">
      <c r="A47" s="221" t="s">
        <v>522</v>
      </c>
      <c r="B47" s="15" t="s">
        <v>195</v>
      </c>
      <c r="C47" s="54" t="s">
        <v>418</v>
      </c>
      <c r="D47" s="70" t="s">
        <v>8</v>
      </c>
      <c r="E47" s="12">
        <v>2</v>
      </c>
      <c r="F47" s="12">
        <v>346.75</v>
      </c>
      <c r="G47" s="12">
        <v>17.100000000000001</v>
      </c>
      <c r="H47" s="12">
        <v>363.85</v>
      </c>
      <c r="I47" s="13">
        <f t="shared" si="4"/>
        <v>727.7</v>
      </c>
      <c r="J47" s="160">
        <v>4</v>
      </c>
      <c r="K47" s="185" t="s">
        <v>8</v>
      </c>
      <c r="L47" s="177">
        <v>345.6</v>
      </c>
      <c r="M47" s="172">
        <v>18.25</v>
      </c>
      <c r="N47" s="172">
        <f>L47+M47</f>
        <v>363.85</v>
      </c>
      <c r="O47" s="161">
        <f>J47*N47</f>
        <v>1455.4</v>
      </c>
    </row>
    <row r="48" spans="1:15">
      <c r="A48" s="219"/>
      <c r="B48" s="76"/>
      <c r="C48" s="77"/>
      <c r="D48" s="78"/>
      <c r="E48" s="79"/>
      <c r="F48" s="79"/>
      <c r="G48" s="79"/>
      <c r="H48" s="79"/>
      <c r="I48" s="80"/>
      <c r="J48" s="79"/>
      <c r="K48" s="233"/>
      <c r="L48" s="79"/>
      <c r="M48" s="79"/>
      <c r="N48" s="79"/>
      <c r="O48" s="19"/>
    </row>
    <row r="49" spans="1:15">
      <c r="A49" s="227">
        <v>5</v>
      </c>
      <c r="B49" s="367"/>
      <c r="C49" s="226" t="s">
        <v>304</v>
      </c>
      <c r="D49" s="89"/>
      <c r="E49" s="89"/>
      <c r="F49" s="89"/>
      <c r="G49" s="89"/>
      <c r="H49" s="89"/>
      <c r="I49" s="89"/>
      <c r="J49" s="33"/>
      <c r="K49" s="32"/>
      <c r="L49" s="33"/>
      <c r="M49" s="33"/>
      <c r="N49" s="33"/>
      <c r="O49" s="302">
        <f>O51</f>
        <v>635.26</v>
      </c>
    </row>
    <row r="50" spans="1:15">
      <c r="A50" s="218" t="s">
        <v>6</v>
      </c>
      <c r="B50" s="72"/>
      <c r="C50" s="55" t="s">
        <v>30</v>
      </c>
      <c r="D50" s="40"/>
      <c r="E50" s="23"/>
      <c r="F50" s="23"/>
      <c r="G50" s="23"/>
      <c r="H50" s="73"/>
      <c r="I50" s="17"/>
      <c r="J50" s="23"/>
      <c r="K50" s="188"/>
      <c r="L50" s="23"/>
      <c r="M50" s="23"/>
      <c r="N50" s="73"/>
      <c r="O50" s="17"/>
    </row>
    <row r="51" spans="1:15">
      <c r="A51" s="217" t="s">
        <v>44</v>
      </c>
      <c r="B51" s="132" t="s">
        <v>210</v>
      </c>
      <c r="C51" s="43" t="s">
        <v>273</v>
      </c>
      <c r="D51" s="39" t="s">
        <v>19</v>
      </c>
      <c r="E51" s="12">
        <v>46</v>
      </c>
      <c r="F51" s="12">
        <v>7.92</v>
      </c>
      <c r="G51" s="12">
        <v>2.2000000000000002</v>
      </c>
      <c r="H51" s="12">
        <v>10.119999999999999</v>
      </c>
      <c r="I51" s="19">
        <v>465.52</v>
      </c>
      <c r="J51" s="12">
        <v>46</v>
      </c>
      <c r="K51" s="189" t="s">
        <v>8</v>
      </c>
      <c r="L51" s="71">
        <v>11.11</v>
      </c>
      <c r="M51" s="71">
        <v>2.7</v>
      </c>
      <c r="N51" s="71">
        <v>13.81</v>
      </c>
      <c r="O51" s="19">
        <f t="shared" si="3"/>
        <v>635.26</v>
      </c>
    </row>
    <row r="52" spans="1:15">
      <c r="A52" s="219"/>
      <c r="B52" s="76"/>
      <c r="C52" s="77"/>
      <c r="D52" s="78"/>
      <c r="E52" s="79"/>
      <c r="F52" s="79"/>
      <c r="G52" s="79"/>
      <c r="H52" s="79"/>
      <c r="I52" s="80"/>
      <c r="J52" s="79"/>
      <c r="K52" s="233"/>
      <c r="L52" s="79"/>
      <c r="M52" s="79"/>
      <c r="N52" s="79"/>
      <c r="O52" s="19"/>
    </row>
    <row r="53" spans="1:15">
      <c r="A53" s="227">
        <v>6</v>
      </c>
      <c r="B53" s="367"/>
      <c r="C53" s="226" t="s">
        <v>89</v>
      </c>
      <c r="D53" s="89"/>
      <c r="E53" s="89"/>
      <c r="F53" s="89"/>
      <c r="G53" s="89"/>
      <c r="H53" s="89"/>
      <c r="I53" s="89"/>
      <c r="J53" s="33"/>
      <c r="K53" s="32"/>
      <c r="L53" s="33"/>
      <c r="M53" s="33"/>
      <c r="N53" s="33"/>
      <c r="O53" s="302">
        <f>SUM(O55:O60)</f>
        <v>3365.8999999999996</v>
      </c>
    </row>
    <row r="54" spans="1:15">
      <c r="A54" s="218" t="s">
        <v>10</v>
      </c>
      <c r="B54" s="72"/>
      <c r="C54" s="55" t="s">
        <v>59</v>
      </c>
      <c r="D54" s="40"/>
      <c r="E54" s="23"/>
      <c r="F54" s="23"/>
      <c r="G54" s="23"/>
      <c r="H54" s="73"/>
      <c r="I54" s="17"/>
      <c r="J54" s="23"/>
      <c r="K54" s="188"/>
      <c r="L54" s="23"/>
      <c r="M54" s="23"/>
      <c r="N54" s="73"/>
      <c r="O54" s="17"/>
    </row>
    <row r="55" spans="1:15">
      <c r="A55" s="221" t="s">
        <v>305</v>
      </c>
      <c r="B55" s="132" t="s">
        <v>211</v>
      </c>
      <c r="C55" s="41" t="s">
        <v>55</v>
      </c>
      <c r="D55" s="38" t="s">
        <v>8</v>
      </c>
      <c r="E55" s="12">
        <v>2</v>
      </c>
      <c r="F55" s="12">
        <v>85.77</v>
      </c>
      <c r="G55" s="12">
        <v>11.85</v>
      </c>
      <c r="H55" s="12">
        <v>97.62</v>
      </c>
      <c r="I55" s="52">
        <v>195.24</v>
      </c>
      <c r="J55" s="12">
        <v>2</v>
      </c>
      <c r="K55" s="189" t="s">
        <v>8</v>
      </c>
      <c r="L55" s="71">
        <v>97.97</v>
      </c>
      <c r="M55" s="71">
        <v>14.52</v>
      </c>
      <c r="N55" s="71">
        <v>112.49</v>
      </c>
      <c r="O55" s="19">
        <f t="shared" si="3"/>
        <v>224.98</v>
      </c>
    </row>
    <row r="56" spans="1:15">
      <c r="A56" s="221" t="s">
        <v>307</v>
      </c>
      <c r="B56" s="132" t="s">
        <v>212</v>
      </c>
      <c r="C56" s="41" t="s">
        <v>56</v>
      </c>
      <c r="D56" s="38" t="s">
        <v>8</v>
      </c>
      <c r="E56" s="12">
        <v>4</v>
      </c>
      <c r="F56" s="12">
        <v>337.35</v>
      </c>
      <c r="G56" s="12">
        <v>11.85</v>
      </c>
      <c r="H56" s="12">
        <f>I56/E56</f>
        <v>421.64</v>
      </c>
      <c r="I56" s="52">
        <v>1686.56</v>
      </c>
      <c r="J56" s="12">
        <v>4</v>
      </c>
      <c r="K56" s="189" t="s">
        <v>8</v>
      </c>
      <c r="L56" s="71">
        <v>350.98</v>
      </c>
      <c r="M56" s="71">
        <v>14.52</v>
      </c>
      <c r="N56" s="71">
        <v>365.5</v>
      </c>
      <c r="O56" s="19">
        <f t="shared" si="3"/>
        <v>1462</v>
      </c>
    </row>
    <row r="57" spans="1:15">
      <c r="A57" s="221" t="s">
        <v>330</v>
      </c>
      <c r="B57" s="132" t="s">
        <v>213</v>
      </c>
      <c r="C57" s="41" t="s">
        <v>60</v>
      </c>
      <c r="D57" s="38" t="s">
        <v>8</v>
      </c>
      <c r="E57" s="12">
        <v>6</v>
      </c>
      <c r="F57" s="12">
        <v>201.19</v>
      </c>
      <c r="G57" s="12">
        <v>1.1200000000000001</v>
      </c>
      <c r="H57" s="12">
        <v>202.31</v>
      </c>
      <c r="I57" s="52">
        <v>1213.8600000000001</v>
      </c>
      <c r="J57" s="12">
        <v>6</v>
      </c>
      <c r="K57" s="189" t="s">
        <v>8</v>
      </c>
      <c r="L57" s="71">
        <v>218.57</v>
      </c>
      <c r="M57" s="71">
        <v>1.38</v>
      </c>
      <c r="N57" s="71">
        <v>219.95</v>
      </c>
      <c r="O57" s="19">
        <f t="shared" ref="O57:O71" si="5">J57*N57</f>
        <v>1319.6999999999998</v>
      </c>
    </row>
    <row r="58" spans="1:15">
      <c r="A58" s="218" t="s">
        <v>136</v>
      </c>
      <c r="B58" s="72"/>
      <c r="C58" s="55" t="s">
        <v>332</v>
      </c>
      <c r="D58" s="40"/>
      <c r="E58" s="23"/>
      <c r="F58" s="23"/>
      <c r="G58" s="23"/>
      <c r="H58" s="73"/>
      <c r="I58" s="17"/>
      <c r="J58" s="23"/>
      <c r="K58" s="188"/>
      <c r="L58" s="23"/>
      <c r="M58" s="23"/>
      <c r="N58" s="73"/>
      <c r="O58" s="17"/>
    </row>
    <row r="59" spans="1:15" ht="30">
      <c r="A59" s="217" t="s">
        <v>306</v>
      </c>
      <c r="B59" s="132" t="s">
        <v>214</v>
      </c>
      <c r="C59" s="10" t="s">
        <v>146</v>
      </c>
      <c r="D59" s="38" t="s">
        <v>8</v>
      </c>
      <c r="E59" s="12">
        <v>6</v>
      </c>
      <c r="F59" s="12">
        <v>15.98</v>
      </c>
      <c r="G59" s="12">
        <v>1.65</v>
      </c>
      <c r="H59" s="12">
        <v>17.63</v>
      </c>
      <c r="I59" s="52">
        <v>105.78</v>
      </c>
      <c r="J59" s="12">
        <v>6</v>
      </c>
      <c r="K59" s="189" t="s">
        <v>3</v>
      </c>
      <c r="L59" s="71">
        <v>19.600000000000001</v>
      </c>
      <c r="M59" s="71">
        <v>2.02</v>
      </c>
      <c r="N59" s="71">
        <v>21.62</v>
      </c>
      <c r="O59" s="19">
        <f t="shared" si="5"/>
        <v>129.72</v>
      </c>
    </row>
    <row r="60" spans="1:15" ht="30">
      <c r="A60" s="217" t="s">
        <v>309</v>
      </c>
      <c r="B60" s="9" t="s">
        <v>195</v>
      </c>
      <c r="C60" s="10" t="s">
        <v>57</v>
      </c>
      <c r="D60" s="38" t="s">
        <v>8</v>
      </c>
      <c r="E60" s="12">
        <v>6</v>
      </c>
      <c r="F60" s="12"/>
      <c r="G60" s="12"/>
      <c r="H60" s="16">
        <f>I60/E60</f>
        <v>36.46</v>
      </c>
      <c r="I60" s="52">
        <v>218.76</v>
      </c>
      <c r="J60" s="12">
        <v>6</v>
      </c>
      <c r="K60" s="192" t="s">
        <v>3</v>
      </c>
      <c r="L60" s="51">
        <v>0</v>
      </c>
      <c r="M60" s="44">
        <v>38.26</v>
      </c>
      <c r="N60" s="12">
        <v>38.25</v>
      </c>
      <c r="O60" s="19">
        <f t="shared" si="5"/>
        <v>229.5</v>
      </c>
    </row>
    <row r="61" spans="1:15">
      <c r="A61" s="219"/>
      <c r="B61" s="76"/>
      <c r="C61" s="77"/>
      <c r="D61" s="78"/>
      <c r="E61" s="79"/>
      <c r="F61" s="79"/>
      <c r="G61" s="79"/>
      <c r="H61" s="79"/>
      <c r="I61" s="79"/>
      <c r="J61" s="79"/>
      <c r="K61" s="233"/>
      <c r="L61" s="79"/>
      <c r="M61" s="79"/>
      <c r="N61" s="79"/>
      <c r="O61" s="17"/>
    </row>
    <row r="62" spans="1:15">
      <c r="A62" s="227">
        <v>7</v>
      </c>
      <c r="B62" s="367"/>
      <c r="C62" s="226" t="s">
        <v>331</v>
      </c>
      <c r="D62" s="89"/>
      <c r="E62" s="89"/>
      <c r="F62" s="89"/>
      <c r="G62" s="89"/>
      <c r="H62" s="89"/>
      <c r="I62" s="89"/>
      <c r="J62" s="33"/>
      <c r="K62" s="32"/>
      <c r="L62" s="33"/>
      <c r="M62" s="33"/>
      <c r="N62" s="33"/>
      <c r="O62" s="302">
        <f>SUM(O63:O65)</f>
        <v>8155.62</v>
      </c>
    </row>
    <row r="63" spans="1:15">
      <c r="A63" s="221" t="s">
        <v>11</v>
      </c>
      <c r="B63" s="311" t="s">
        <v>228</v>
      </c>
      <c r="C63" s="14" t="s">
        <v>536</v>
      </c>
      <c r="D63" s="38" t="s">
        <v>8</v>
      </c>
      <c r="E63" s="12">
        <v>2</v>
      </c>
      <c r="F63" s="12">
        <v>85.77</v>
      </c>
      <c r="G63" s="12">
        <v>11.85</v>
      </c>
      <c r="H63" s="12">
        <v>97.62</v>
      </c>
      <c r="I63" s="52">
        <v>195.24</v>
      </c>
      <c r="J63" s="12">
        <v>145</v>
      </c>
      <c r="K63" s="189" t="s">
        <v>3</v>
      </c>
      <c r="L63" s="312">
        <v>0</v>
      </c>
      <c r="M63" s="312">
        <v>10.26</v>
      </c>
      <c r="N63" s="312">
        <v>10.26</v>
      </c>
      <c r="O63" s="19">
        <f t="shared" ref="O63" si="6">J63*N63</f>
        <v>1487.7</v>
      </c>
    </row>
    <row r="64" spans="1:15">
      <c r="A64" s="221" t="s">
        <v>12</v>
      </c>
      <c r="B64" s="132" t="s">
        <v>195</v>
      </c>
      <c r="C64" s="14" t="s">
        <v>537</v>
      </c>
      <c r="D64" s="38"/>
      <c r="E64" s="12"/>
      <c r="F64" s="12"/>
      <c r="G64" s="12"/>
      <c r="H64" s="12"/>
      <c r="I64" s="52"/>
      <c r="J64" s="12">
        <v>10584</v>
      </c>
      <c r="K64" s="189" t="s">
        <v>16</v>
      </c>
      <c r="L64" s="71">
        <v>0</v>
      </c>
      <c r="M64" s="71">
        <v>0.63</v>
      </c>
      <c r="N64" s="71">
        <f>L64+M64</f>
        <v>0.63</v>
      </c>
      <c r="O64" s="19">
        <f>J64*N64</f>
        <v>6667.92</v>
      </c>
    </row>
    <row r="65" spans="1:15">
      <c r="A65" s="219"/>
      <c r="B65" s="76"/>
      <c r="C65" s="77"/>
      <c r="D65" s="78"/>
      <c r="E65" s="79"/>
      <c r="F65" s="79"/>
      <c r="G65" s="79"/>
      <c r="H65" s="79"/>
      <c r="I65" s="79"/>
      <c r="J65" s="79"/>
      <c r="K65" s="233"/>
      <c r="L65" s="79"/>
      <c r="M65" s="79"/>
      <c r="N65" s="79"/>
      <c r="O65" s="17"/>
    </row>
    <row r="66" spans="1:15" ht="15" customHeight="1">
      <c r="A66" s="227">
        <v>8</v>
      </c>
      <c r="B66" s="367"/>
      <c r="C66" s="226" t="s">
        <v>147</v>
      </c>
      <c r="D66" s="89"/>
      <c r="E66" s="89"/>
      <c r="F66" s="89"/>
      <c r="G66" s="89"/>
      <c r="H66" s="89"/>
      <c r="I66" s="89"/>
      <c r="J66" s="33"/>
      <c r="K66" s="32"/>
      <c r="L66" s="33"/>
      <c r="M66" s="33"/>
      <c r="N66" s="33"/>
      <c r="O66" s="302">
        <f>SUM(O67:O71)</f>
        <v>3484.14</v>
      </c>
    </row>
    <row r="67" spans="1:15" ht="60">
      <c r="A67" s="222" t="s">
        <v>428</v>
      </c>
      <c r="B67" s="132" t="s">
        <v>215</v>
      </c>
      <c r="C67" s="46" t="s">
        <v>91</v>
      </c>
      <c r="D67" s="39" t="s">
        <v>192</v>
      </c>
      <c r="E67" s="11">
        <v>200</v>
      </c>
      <c r="F67" s="12">
        <v>4.66</v>
      </c>
      <c r="G67" s="12">
        <v>2.74</v>
      </c>
      <c r="H67" s="12">
        <v>7.4</v>
      </c>
      <c r="I67" s="19">
        <v>1480</v>
      </c>
      <c r="J67" s="11">
        <v>200</v>
      </c>
      <c r="K67" s="186" t="s">
        <v>3</v>
      </c>
      <c r="L67" s="71">
        <v>5.16</v>
      </c>
      <c r="M67" s="71">
        <v>3.38</v>
      </c>
      <c r="N67" s="71">
        <v>8.5399999999999991</v>
      </c>
      <c r="O67" s="19">
        <f t="shared" si="5"/>
        <v>1707.9999999999998</v>
      </c>
    </row>
    <row r="68" spans="1:15" ht="30">
      <c r="A68" s="222" t="s">
        <v>429</v>
      </c>
      <c r="B68" s="276" t="s">
        <v>380</v>
      </c>
      <c r="C68" s="280" t="s">
        <v>498</v>
      </c>
      <c r="D68" s="277" t="s">
        <v>381</v>
      </c>
      <c r="E68" s="11">
        <v>7</v>
      </c>
      <c r="F68" s="11"/>
      <c r="G68" s="11"/>
      <c r="H68" s="12">
        <v>246.05</v>
      </c>
      <c r="I68" s="19">
        <f t="shared" ref="I68:I70" si="7">E68*H68</f>
        <v>1722.3500000000001</v>
      </c>
      <c r="J68" s="160">
        <v>10</v>
      </c>
      <c r="K68" s="185" t="s">
        <v>8</v>
      </c>
      <c r="L68" s="162">
        <v>78.23</v>
      </c>
      <c r="M68" s="163">
        <v>15.23</v>
      </c>
      <c r="N68" s="163">
        <f>L68+M68</f>
        <v>93.460000000000008</v>
      </c>
      <c r="O68" s="167">
        <f t="shared" si="5"/>
        <v>934.60000000000014</v>
      </c>
    </row>
    <row r="69" spans="1:15">
      <c r="A69" s="222" t="s">
        <v>430</v>
      </c>
      <c r="B69" s="276" t="s">
        <v>383</v>
      </c>
      <c r="C69" s="277" t="s">
        <v>384</v>
      </c>
      <c r="D69" s="281"/>
      <c r="E69" s="36"/>
      <c r="F69" s="36"/>
      <c r="G69" s="36"/>
      <c r="H69" s="153"/>
      <c r="I69" s="282"/>
      <c r="J69" s="173">
        <v>2</v>
      </c>
      <c r="K69" s="283" t="s">
        <v>8</v>
      </c>
      <c r="L69" s="278">
        <v>50.82</v>
      </c>
      <c r="M69" s="279">
        <v>15.45</v>
      </c>
      <c r="N69" s="279">
        <v>66.27</v>
      </c>
      <c r="O69" s="167">
        <f t="shared" si="5"/>
        <v>132.54</v>
      </c>
    </row>
    <row r="70" spans="1:15">
      <c r="A70" s="222" t="s">
        <v>437</v>
      </c>
      <c r="B70" s="151" t="s">
        <v>216</v>
      </c>
      <c r="C70" s="200" t="s">
        <v>385</v>
      </c>
      <c r="D70" s="68" t="s">
        <v>9</v>
      </c>
      <c r="E70" s="36">
        <v>10</v>
      </c>
      <c r="F70" s="153">
        <v>2.08</v>
      </c>
      <c r="G70" s="153">
        <v>10.64</v>
      </c>
      <c r="H70" s="153">
        <v>12.72</v>
      </c>
      <c r="I70" s="154">
        <f t="shared" si="7"/>
        <v>127.2</v>
      </c>
      <c r="J70" s="173">
        <v>30</v>
      </c>
      <c r="K70" s="190" t="s">
        <v>9</v>
      </c>
      <c r="L70" s="155">
        <v>2.7</v>
      </c>
      <c r="M70" s="155">
        <v>13.2</v>
      </c>
      <c r="N70" s="155">
        <v>15.9</v>
      </c>
      <c r="O70" s="174">
        <f t="shared" si="5"/>
        <v>477</v>
      </c>
    </row>
    <row r="71" spans="1:15" ht="15" customHeight="1">
      <c r="A71" s="228" t="s">
        <v>438</v>
      </c>
      <c r="B71" s="201" t="s">
        <v>619</v>
      </c>
      <c r="C71" s="223" t="s">
        <v>157</v>
      </c>
      <c r="D71" s="203" t="s">
        <v>9</v>
      </c>
      <c r="E71" s="204">
        <v>20</v>
      </c>
      <c r="F71" s="205">
        <v>0.8</v>
      </c>
      <c r="G71" s="205">
        <v>1.32</v>
      </c>
      <c r="H71" s="205">
        <v>2.12</v>
      </c>
      <c r="I71" s="224">
        <v>42.400000000000006</v>
      </c>
      <c r="J71" s="204">
        <v>100</v>
      </c>
      <c r="K71" s="234" t="s">
        <v>9</v>
      </c>
      <c r="L71" s="208">
        <v>1</v>
      </c>
      <c r="M71" s="208">
        <v>1.32</v>
      </c>
      <c r="N71" s="208">
        <v>2.3199999999999998</v>
      </c>
      <c r="O71" s="224">
        <f t="shared" si="5"/>
        <v>231.99999999999997</v>
      </c>
    </row>
    <row r="72" spans="1:15">
      <c r="A72" s="213"/>
      <c r="B72" s="84"/>
      <c r="C72" s="47"/>
      <c r="D72" s="85"/>
      <c r="E72" s="49"/>
      <c r="F72" s="49"/>
      <c r="G72" s="49"/>
      <c r="H72" s="49"/>
      <c r="I72" s="86"/>
      <c r="J72" s="49"/>
      <c r="K72" s="194"/>
      <c r="L72" s="49"/>
      <c r="M72" s="49"/>
      <c r="N72" s="49"/>
      <c r="O72" s="86"/>
    </row>
    <row r="73" spans="1:15">
      <c r="A73" s="516" t="s">
        <v>84</v>
      </c>
      <c r="B73" s="516"/>
      <c r="C73" s="516"/>
      <c r="D73" s="516"/>
      <c r="E73" s="516"/>
      <c r="F73" s="516"/>
      <c r="G73" s="516"/>
      <c r="H73" s="516"/>
      <c r="I73" s="516"/>
      <c r="J73" s="516"/>
      <c r="K73" s="516"/>
      <c r="L73" s="516"/>
      <c r="M73" s="516"/>
      <c r="N73" s="504">
        <f>O2+O17+O37+O42++O49+O53+O62+O66</f>
        <v>56764.318200000009</v>
      </c>
      <c r="O73" s="505"/>
    </row>
    <row r="74" spans="1:15">
      <c r="A74" s="517" t="s">
        <v>93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06">
        <f>N73*0.3</f>
        <v>17029.295460000001</v>
      </c>
      <c r="O74" s="507"/>
    </row>
    <row r="75" spans="1:15">
      <c r="A75" s="518" t="s">
        <v>90</v>
      </c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08">
        <f>N73+N74</f>
        <v>73793.613660000003</v>
      </c>
      <c r="O75" s="509"/>
    </row>
    <row r="76" spans="1:15">
      <c r="D76" s="2"/>
    </row>
    <row r="77" spans="1:15">
      <c r="C77" s="1"/>
      <c r="D77" s="1"/>
      <c r="E77" s="1"/>
      <c r="F77" s="1"/>
      <c r="G77" s="1"/>
      <c r="H77" s="1"/>
      <c r="I77" s="1"/>
      <c r="J77" s="1"/>
      <c r="K77" s="2"/>
      <c r="L77" s="1"/>
      <c r="M77" s="1"/>
      <c r="N77" s="1"/>
      <c r="O77" s="1"/>
    </row>
    <row r="78" spans="1:15">
      <c r="C78" s="1"/>
      <c r="D78" s="1"/>
      <c r="E78" s="1"/>
      <c r="F78" s="1"/>
      <c r="G78" s="1"/>
      <c r="H78" s="1"/>
      <c r="I78" s="1"/>
      <c r="J78" s="1"/>
      <c r="K78" s="2"/>
      <c r="L78" s="1"/>
      <c r="M78" s="1"/>
      <c r="N78" s="1"/>
      <c r="O78" s="1"/>
    </row>
    <row r="79" spans="1:15">
      <c r="C79" s="1"/>
      <c r="D79" s="1"/>
      <c r="E79" s="1"/>
      <c r="F79" s="1"/>
      <c r="G79" s="1"/>
      <c r="H79" s="1"/>
      <c r="I79" s="1"/>
      <c r="J79" s="1"/>
      <c r="K79" s="2"/>
      <c r="L79" s="1"/>
      <c r="M79" s="1"/>
      <c r="N79" s="1"/>
      <c r="O79" s="1"/>
    </row>
    <row r="80" spans="1:15">
      <c r="C80" s="1"/>
      <c r="D80" s="1"/>
      <c r="E80" s="1"/>
      <c r="F80" s="1"/>
      <c r="G80" s="1"/>
      <c r="H80" s="1"/>
      <c r="I80" s="1"/>
      <c r="J80" s="1"/>
      <c r="K80" s="2"/>
      <c r="L80" s="1"/>
      <c r="M80" s="1"/>
      <c r="N80" s="1"/>
      <c r="O80" s="1"/>
    </row>
    <row r="81" spans="3:15">
      <c r="C81" s="1"/>
      <c r="D81" s="1"/>
      <c r="E81" s="1"/>
      <c r="F81" s="1"/>
      <c r="G81" s="1"/>
      <c r="H81" s="1"/>
      <c r="I81" s="1"/>
      <c r="J81" s="1"/>
      <c r="K81" s="2"/>
      <c r="L81" s="1"/>
      <c r="M81" s="1"/>
      <c r="N81" s="1"/>
      <c r="O81" s="1"/>
    </row>
    <row r="82" spans="3:15">
      <c r="C82" s="1"/>
      <c r="D82" s="1"/>
      <c r="E82" s="1"/>
      <c r="F82" s="1"/>
      <c r="G82" s="1"/>
      <c r="H82" s="1"/>
      <c r="I82" s="1"/>
      <c r="J82" s="1"/>
      <c r="K82" s="2"/>
      <c r="L82" s="1"/>
      <c r="M82" s="1"/>
      <c r="N82" s="1"/>
      <c r="O82" s="1"/>
    </row>
    <row r="83" spans="3:15">
      <c r="C83" s="1"/>
      <c r="D83" s="1"/>
      <c r="E83" s="1"/>
      <c r="F83" s="1"/>
      <c r="G83" s="1"/>
      <c r="H83" s="1"/>
      <c r="I83" s="1"/>
      <c r="J83" s="1"/>
      <c r="K83" s="2"/>
      <c r="L83" s="1"/>
      <c r="M83" s="1"/>
      <c r="N83" s="1"/>
      <c r="O83" s="1"/>
    </row>
    <row r="84" spans="3:15">
      <c r="C84" s="1"/>
      <c r="D84" s="1"/>
      <c r="E84" s="1"/>
      <c r="F84" s="1"/>
      <c r="G84" s="1"/>
      <c r="H84" s="1"/>
      <c r="I84" s="1"/>
      <c r="J84" s="1"/>
      <c r="K84" s="2"/>
      <c r="L84" s="1"/>
      <c r="M84" s="1"/>
      <c r="N84" s="1"/>
      <c r="O84" s="1"/>
    </row>
    <row r="85" spans="3:15">
      <c r="J85" s="1"/>
      <c r="K85" s="2"/>
      <c r="L85" s="1"/>
      <c r="M85" s="1"/>
      <c r="N85" s="1"/>
      <c r="O85" s="1"/>
    </row>
    <row r="86" spans="3:15">
      <c r="J86" s="1"/>
      <c r="K86" s="2"/>
      <c r="L86" s="1"/>
      <c r="M86" s="1"/>
      <c r="N86" s="1"/>
      <c r="O86" s="1"/>
    </row>
    <row r="87" spans="3:15">
      <c r="J87" s="1"/>
      <c r="K87" s="2"/>
      <c r="L87" s="1"/>
      <c r="M87" s="1"/>
      <c r="N87" s="1"/>
      <c r="O87" s="1"/>
    </row>
  </sheetData>
  <mergeCells count="6">
    <mergeCell ref="A73:M73"/>
    <mergeCell ref="A74:M74"/>
    <mergeCell ref="A75:M75"/>
    <mergeCell ref="N73:O73"/>
    <mergeCell ref="N74:O74"/>
    <mergeCell ref="N75:O75"/>
  </mergeCells>
  <printOptions horizontalCentered="1"/>
  <pageMargins left="0.19685039370078741" right="0.19685039370078741" top="1.1811023622047245" bottom="0.98425196850393704" header="0.19685039370078741" footer="0.19685039370078741"/>
  <pageSetup paperSize="9" scale="66" fitToHeight="0" orientation="landscape" r:id="rId1"/>
  <headerFooter>
    <oddHeader>&amp;L&amp;G&amp;C&amp;"Ecofont Vera Sans,Regular"&amp;14
MUCJI - Arpoador
Termino de Edificações
&amp;A&amp;R&amp;"Ecofont Vera Sans,Regular"&amp;12
Planilha de Custos
Boltetim CPOS 171 - NOV/2017</oddHeader>
    <oddFooter>&amp;L&amp;G&amp;C&amp;"Ecofont Vera Sans,Regular"Av. Prof. Frederico Hermann Júnior, 345 – Prédio 12, 1°andar
(11) 2997-5000 – www.fflorestal.sp.gov.br
Página &amp;P de &amp;N&amp;R&amp;"Arial Rounded MT Bold,Normal"&amp;14Folha:_____________
Proc.: ________/____
Rubrica: __________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O160"/>
  <sheetViews>
    <sheetView showGridLines="0" topLeftCell="A67" zoomScale="102" zoomScaleNormal="102" zoomScaleSheetLayoutView="90" zoomScalePageLayoutView="90" workbookViewId="0">
      <selection activeCell="C91" sqref="C91"/>
    </sheetView>
  </sheetViews>
  <sheetFormatPr defaultRowHeight="15"/>
  <cols>
    <col min="1" max="1" width="10" style="238" customWidth="1"/>
    <col min="2" max="2" width="16.7109375" style="6" customWidth="1"/>
    <col min="3" max="3" width="112.7109375" style="473" customWidth="1"/>
    <col min="4" max="4" width="5.7109375" style="90" hidden="1" customWidth="1"/>
    <col min="5" max="5" width="12.140625" style="103" hidden="1" customWidth="1"/>
    <col min="6" max="7" width="14" style="103" hidden="1" customWidth="1"/>
    <col min="8" max="8" width="13.7109375" style="103" hidden="1" customWidth="1"/>
    <col min="9" max="9" width="17.5703125" style="103" hidden="1" customWidth="1"/>
    <col min="10" max="10" width="15.140625" style="328" customWidth="1"/>
    <col min="11" max="11" width="8.42578125" style="248" customWidth="1"/>
    <col min="12" max="13" width="14" style="328" customWidth="1"/>
    <col min="14" max="14" width="13.7109375" style="328" customWidth="1"/>
    <col min="15" max="15" width="17.5703125" style="328" customWidth="1"/>
    <col min="16" max="16384" width="9.140625" style="24"/>
  </cols>
  <sheetData>
    <row r="1" spans="1:15" ht="30" customHeight="1">
      <c r="A1" s="265" t="s">
        <v>81</v>
      </c>
      <c r="B1" s="266" t="s">
        <v>119</v>
      </c>
      <c r="C1" s="476" t="s">
        <v>82</v>
      </c>
      <c r="D1" s="267" t="s">
        <v>193</v>
      </c>
      <c r="E1" s="267"/>
      <c r="F1" s="267" t="s">
        <v>201</v>
      </c>
      <c r="G1" s="267"/>
      <c r="H1" s="267"/>
      <c r="I1" s="267"/>
      <c r="J1" s="320" t="s">
        <v>188</v>
      </c>
      <c r="K1" s="268" t="s">
        <v>83</v>
      </c>
      <c r="L1" s="313" t="s">
        <v>189</v>
      </c>
      <c r="M1" s="313" t="s">
        <v>190</v>
      </c>
      <c r="N1" s="313" t="s">
        <v>191</v>
      </c>
      <c r="O1" s="314" t="s">
        <v>84</v>
      </c>
    </row>
    <row r="2" spans="1:15" s="5" customFormat="1" ht="12.75" customHeight="1">
      <c r="A2" s="262">
        <v>1</v>
      </c>
      <c r="B2" s="263"/>
      <c r="C2" s="264" t="s">
        <v>80</v>
      </c>
      <c r="D2" s="249"/>
      <c r="E2" s="249"/>
      <c r="F2" s="249"/>
      <c r="G2" s="249"/>
      <c r="H2" s="249"/>
      <c r="I2" s="250"/>
      <c r="J2" s="315"/>
      <c r="K2" s="263"/>
      <c r="L2" s="315"/>
      <c r="M2" s="315"/>
      <c r="N2" s="315"/>
      <c r="O2" s="316">
        <f>SUM(O3:O4)</f>
        <v>1713.28</v>
      </c>
    </row>
    <row r="3" spans="1:15">
      <c r="A3" s="235" t="s">
        <v>0</v>
      </c>
      <c r="B3" s="132" t="s">
        <v>225</v>
      </c>
      <c r="C3" s="21" t="s">
        <v>96</v>
      </c>
      <c r="D3" s="9" t="s">
        <v>9</v>
      </c>
      <c r="E3" s="25">
        <v>70</v>
      </c>
      <c r="F3" s="12">
        <v>1.54</v>
      </c>
      <c r="G3" s="12">
        <v>2.65</v>
      </c>
      <c r="H3" s="12">
        <v>4.1900000000000004</v>
      </c>
      <c r="I3" s="19">
        <v>293.3</v>
      </c>
      <c r="J3" s="321">
        <v>200</v>
      </c>
      <c r="K3" s="231" t="s">
        <v>9</v>
      </c>
      <c r="L3" s="396">
        <v>3.3</v>
      </c>
      <c r="M3" s="396">
        <v>3.91</v>
      </c>
      <c r="N3" s="396">
        <v>7.21</v>
      </c>
      <c r="O3" s="397">
        <f t="shared" ref="O3:O13" si="0">N3*J3</f>
        <v>1442</v>
      </c>
    </row>
    <row r="4" spans="1:15">
      <c r="A4" s="235" t="s">
        <v>18</v>
      </c>
      <c r="B4" s="132" t="s">
        <v>632</v>
      </c>
      <c r="C4" s="28" t="s">
        <v>168</v>
      </c>
      <c r="D4" s="9" t="s">
        <v>8</v>
      </c>
      <c r="E4" s="31">
        <v>2</v>
      </c>
      <c r="F4" s="12">
        <v>110.45</v>
      </c>
      <c r="G4" s="12">
        <v>15.79</v>
      </c>
      <c r="H4" s="12">
        <v>126.24</v>
      </c>
      <c r="I4" s="19">
        <v>252.48</v>
      </c>
      <c r="J4" s="323">
        <v>2</v>
      </c>
      <c r="K4" s="230" t="s">
        <v>8</v>
      </c>
      <c r="L4" s="396">
        <v>116.29</v>
      </c>
      <c r="M4" s="396">
        <v>19.350000000000001</v>
      </c>
      <c r="N4" s="396">
        <v>135.63999999999999</v>
      </c>
      <c r="O4" s="397">
        <f t="shared" si="0"/>
        <v>271.27999999999997</v>
      </c>
    </row>
    <row r="5" spans="1:15">
      <c r="A5" s="236"/>
      <c r="B5" s="254"/>
      <c r="C5" s="462"/>
      <c r="D5" s="22"/>
      <c r="E5" s="225"/>
      <c r="F5" s="134"/>
      <c r="G5" s="134"/>
      <c r="H5" s="134"/>
      <c r="I5" s="23"/>
      <c r="J5" s="324"/>
      <c r="K5" s="232"/>
      <c r="L5" s="410"/>
      <c r="M5" s="410"/>
      <c r="N5" s="410"/>
      <c r="O5" s="401"/>
    </row>
    <row r="6" spans="1:15">
      <c r="A6" s="236"/>
      <c r="B6" s="254"/>
      <c r="C6" s="462"/>
      <c r="D6" s="22"/>
      <c r="E6" s="225"/>
      <c r="F6" s="134"/>
      <c r="G6" s="134"/>
      <c r="H6" s="134"/>
      <c r="I6" s="23"/>
      <c r="J6" s="324"/>
      <c r="K6" s="232"/>
      <c r="L6" s="410"/>
      <c r="M6" s="410"/>
      <c r="N6" s="410"/>
      <c r="O6" s="401"/>
    </row>
    <row r="7" spans="1:15">
      <c r="A7" s="236"/>
      <c r="B7" s="254"/>
      <c r="C7" s="462"/>
      <c r="D7" s="22"/>
      <c r="E7" s="225"/>
      <c r="F7" s="134"/>
      <c r="G7" s="134"/>
      <c r="H7" s="134"/>
      <c r="I7" s="23"/>
      <c r="J7" s="324"/>
      <c r="K7" s="232"/>
      <c r="L7" s="410"/>
      <c r="M7" s="410"/>
      <c r="N7" s="410"/>
      <c r="O7" s="401"/>
    </row>
    <row r="8" spans="1:15" ht="12.75" customHeight="1">
      <c r="A8" s="212">
        <v>2</v>
      </c>
      <c r="B8" s="239"/>
      <c r="C8" s="463" t="s">
        <v>85</v>
      </c>
      <c r="D8" s="89"/>
      <c r="E8" s="89"/>
      <c r="F8" s="89"/>
      <c r="G8" s="89"/>
      <c r="H8" s="89"/>
      <c r="I8" s="89"/>
      <c r="J8" s="318"/>
      <c r="K8" s="239"/>
      <c r="L8" s="413"/>
      <c r="M8" s="413"/>
      <c r="N8" s="413"/>
      <c r="O8" s="414">
        <f>SUM(O9:O15)</f>
        <v>16234.800000000003</v>
      </c>
    </row>
    <row r="9" spans="1:15" ht="30">
      <c r="A9" s="235" t="s">
        <v>13</v>
      </c>
      <c r="B9" s="311" t="s">
        <v>633</v>
      </c>
      <c r="C9" s="21" t="s">
        <v>50</v>
      </c>
      <c r="D9" s="9" t="s">
        <v>9</v>
      </c>
      <c r="E9" s="20">
        <v>30</v>
      </c>
      <c r="F9" s="12">
        <v>20.41</v>
      </c>
      <c r="G9" s="12">
        <v>30.72</v>
      </c>
      <c r="H9" s="12">
        <v>51.13</v>
      </c>
      <c r="I9" s="17">
        <v>1533.9</v>
      </c>
      <c r="J9" s="325">
        <v>30</v>
      </c>
      <c r="K9" s="240" t="s">
        <v>9</v>
      </c>
      <c r="L9" s="402">
        <v>24.32</v>
      </c>
      <c r="M9" s="402">
        <v>39.64</v>
      </c>
      <c r="N9" s="402">
        <v>63.96</v>
      </c>
      <c r="O9" s="397">
        <f t="shared" si="0"/>
        <v>1918.8</v>
      </c>
    </row>
    <row r="10" spans="1:15">
      <c r="A10" s="235" t="s">
        <v>14</v>
      </c>
      <c r="B10" s="74" t="s">
        <v>95</v>
      </c>
      <c r="C10" s="477" t="s">
        <v>290</v>
      </c>
      <c r="D10" s="251" t="s">
        <v>9</v>
      </c>
      <c r="E10" s="252">
        <v>32</v>
      </c>
      <c r="F10" s="153">
        <v>0.73</v>
      </c>
      <c r="G10" s="153">
        <v>32.770000000000003</v>
      </c>
      <c r="H10" s="153">
        <v>33.5</v>
      </c>
      <c r="I10" s="101">
        <v>1072</v>
      </c>
      <c r="J10" s="326">
        <v>43</v>
      </c>
      <c r="K10" s="241" t="s">
        <v>3</v>
      </c>
      <c r="L10" s="474">
        <v>113.8</v>
      </c>
      <c r="M10" s="474">
        <v>23.8</v>
      </c>
      <c r="N10" s="474">
        <f>L10+M10</f>
        <v>137.6</v>
      </c>
      <c r="O10" s="475">
        <f t="shared" si="0"/>
        <v>5916.8</v>
      </c>
    </row>
    <row r="11" spans="1:15">
      <c r="A11" s="237" t="s">
        <v>15</v>
      </c>
      <c r="B11" s="93"/>
      <c r="C11" s="253" t="s">
        <v>333</v>
      </c>
      <c r="D11" s="91"/>
      <c r="E11" s="91"/>
      <c r="F11" s="92"/>
      <c r="G11" s="92"/>
      <c r="H11" s="92"/>
      <c r="I11" s="23"/>
      <c r="J11" s="322"/>
      <c r="K11" s="92"/>
      <c r="L11" s="400"/>
      <c r="M11" s="400"/>
      <c r="N11" s="400"/>
      <c r="O11" s="401"/>
    </row>
    <row r="12" spans="1:15" ht="15" customHeight="1">
      <c r="A12" s="235" t="s">
        <v>325</v>
      </c>
      <c r="B12" s="9" t="s">
        <v>95</v>
      </c>
      <c r="C12" s="478" t="s">
        <v>47</v>
      </c>
      <c r="D12" s="94" t="s">
        <v>48</v>
      </c>
      <c r="E12" s="95">
        <v>80</v>
      </c>
      <c r="F12" s="12">
        <v>0</v>
      </c>
      <c r="G12" s="12">
        <v>46.82</v>
      </c>
      <c r="H12" s="12">
        <v>46.82</v>
      </c>
      <c r="I12" s="19">
        <v>3745.6</v>
      </c>
      <c r="J12" s="327">
        <v>20</v>
      </c>
      <c r="K12" s="242" t="s">
        <v>400</v>
      </c>
      <c r="L12" s="425">
        <v>0</v>
      </c>
      <c r="M12" s="425">
        <v>47.56</v>
      </c>
      <c r="N12" s="425">
        <v>47.56</v>
      </c>
      <c r="O12" s="397">
        <f t="shared" si="0"/>
        <v>951.2</v>
      </c>
    </row>
    <row r="13" spans="1:15" ht="15" customHeight="1">
      <c r="A13" s="235" t="s">
        <v>326</v>
      </c>
      <c r="B13" s="9" t="s">
        <v>95</v>
      </c>
      <c r="C13" s="478" t="s">
        <v>49</v>
      </c>
      <c r="D13" s="94" t="s">
        <v>48</v>
      </c>
      <c r="E13" s="95">
        <v>80</v>
      </c>
      <c r="F13" s="12">
        <v>0</v>
      </c>
      <c r="G13" s="12">
        <v>25.43</v>
      </c>
      <c r="H13" s="12">
        <v>25.43</v>
      </c>
      <c r="I13" s="19">
        <v>2034.4</v>
      </c>
      <c r="J13" s="327">
        <v>20</v>
      </c>
      <c r="K13" s="242" t="s">
        <v>400</v>
      </c>
      <c r="L13" s="425">
        <v>0</v>
      </c>
      <c r="M13" s="425">
        <v>25.76</v>
      </c>
      <c r="N13" s="425">
        <v>25.76</v>
      </c>
      <c r="O13" s="397">
        <f t="shared" si="0"/>
        <v>515.20000000000005</v>
      </c>
    </row>
    <row r="14" spans="1:15" ht="12.75" customHeight="1">
      <c r="A14" s="237" t="s">
        <v>39</v>
      </c>
      <c r="B14" s="93"/>
      <c r="C14" s="253" t="s">
        <v>336</v>
      </c>
      <c r="D14" s="91"/>
      <c r="E14" s="91"/>
      <c r="F14" s="92"/>
      <c r="G14" s="92"/>
      <c r="H14" s="92"/>
      <c r="I14" s="23"/>
      <c r="J14" s="322"/>
      <c r="K14" s="92"/>
      <c r="L14" s="400"/>
      <c r="M14" s="400"/>
      <c r="N14" s="400"/>
      <c r="O14" s="401"/>
    </row>
    <row r="15" spans="1:15" ht="136.5" customHeight="1">
      <c r="A15" s="235" t="s">
        <v>328</v>
      </c>
      <c r="B15" s="311" t="s">
        <v>634</v>
      </c>
      <c r="C15" s="21" t="s">
        <v>78</v>
      </c>
      <c r="D15" s="9" t="s">
        <v>3</v>
      </c>
      <c r="E15" s="11">
        <v>32</v>
      </c>
      <c r="F15" s="11"/>
      <c r="G15" s="11"/>
      <c r="H15" s="16">
        <v>113.98</v>
      </c>
      <c r="I15" s="19">
        <v>3647.36</v>
      </c>
      <c r="J15" s="319">
        <v>32</v>
      </c>
      <c r="K15" s="186" t="s">
        <v>3</v>
      </c>
      <c r="L15" s="402">
        <v>216.65</v>
      </c>
      <c r="M15" s="395">
        <v>0</v>
      </c>
      <c r="N15" s="427">
        <v>216.65</v>
      </c>
      <c r="O15" s="397">
        <f t="shared" ref="O15:O29" si="1">N15*J15</f>
        <v>6932.8</v>
      </c>
    </row>
    <row r="16" spans="1:15">
      <c r="A16" s="236"/>
      <c r="B16" s="254"/>
      <c r="C16" s="462"/>
      <c r="D16" s="22"/>
      <c r="E16" s="225"/>
      <c r="F16" s="134"/>
      <c r="G16" s="134"/>
      <c r="H16" s="134"/>
      <c r="I16" s="23"/>
      <c r="J16" s="324"/>
      <c r="K16" s="232"/>
      <c r="L16" s="410"/>
      <c r="M16" s="410"/>
      <c r="N16" s="410"/>
      <c r="O16" s="401"/>
    </row>
    <row r="17" spans="1:15">
      <c r="A17" s="212">
        <v>3</v>
      </c>
      <c r="B17" s="239"/>
      <c r="C17" s="463" t="s">
        <v>86</v>
      </c>
      <c r="D17" s="89"/>
      <c r="E17" s="89"/>
      <c r="F17" s="89"/>
      <c r="G17" s="89"/>
      <c r="H17" s="89"/>
      <c r="I17" s="89"/>
      <c r="J17" s="318"/>
      <c r="K17" s="239"/>
      <c r="L17" s="413"/>
      <c r="M17" s="413"/>
      <c r="N17" s="413"/>
      <c r="O17" s="414">
        <f>SUM(O19:O38)</f>
        <v>35153.494500000001</v>
      </c>
    </row>
    <row r="18" spans="1:15">
      <c r="A18" s="237" t="s">
        <v>4</v>
      </c>
      <c r="B18" s="93"/>
      <c r="C18" s="253" t="s">
        <v>299</v>
      </c>
      <c r="D18" s="91"/>
      <c r="E18" s="91"/>
      <c r="F18" s="92"/>
      <c r="G18" s="92"/>
      <c r="H18" s="92"/>
      <c r="I18" s="23"/>
      <c r="J18" s="322"/>
      <c r="K18" s="92"/>
      <c r="L18" s="400"/>
      <c r="M18" s="400"/>
      <c r="N18" s="400"/>
      <c r="O18" s="401"/>
    </row>
    <row r="19" spans="1:15" ht="45">
      <c r="A19" s="235" t="s">
        <v>122</v>
      </c>
      <c r="B19" s="132" t="s">
        <v>202</v>
      </c>
      <c r="C19" s="21" t="s">
        <v>70</v>
      </c>
      <c r="D19" s="9" t="s">
        <v>8</v>
      </c>
      <c r="E19" s="11">
        <v>3</v>
      </c>
      <c r="F19" s="12">
        <v>20.36</v>
      </c>
      <c r="G19" s="12">
        <v>3.43</v>
      </c>
      <c r="H19" s="12">
        <v>23.79</v>
      </c>
      <c r="I19" s="19">
        <v>71.37</v>
      </c>
      <c r="J19" s="319">
        <v>3</v>
      </c>
      <c r="K19" s="186" t="s">
        <v>8</v>
      </c>
      <c r="L19" s="396">
        <v>23.91</v>
      </c>
      <c r="M19" s="396">
        <v>4.22</v>
      </c>
      <c r="N19" s="396">
        <v>28.13</v>
      </c>
      <c r="O19" s="397">
        <f t="shared" si="1"/>
        <v>84.39</v>
      </c>
    </row>
    <row r="20" spans="1:15" ht="30">
      <c r="A20" s="235" t="s">
        <v>123</v>
      </c>
      <c r="B20" s="132" t="s">
        <v>229</v>
      </c>
      <c r="C20" s="21" t="s">
        <v>92</v>
      </c>
      <c r="D20" s="9" t="s">
        <v>8</v>
      </c>
      <c r="E20" s="11">
        <v>3</v>
      </c>
      <c r="F20" s="12">
        <v>28.78</v>
      </c>
      <c r="G20" s="12">
        <v>3.43</v>
      </c>
      <c r="H20" s="12">
        <v>32.21</v>
      </c>
      <c r="I20" s="19">
        <v>96.63</v>
      </c>
      <c r="J20" s="319">
        <v>3</v>
      </c>
      <c r="K20" s="186" t="s">
        <v>8</v>
      </c>
      <c r="L20" s="396">
        <v>34.11</v>
      </c>
      <c r="M20" s="396">
        <v>4.22</v>
      </c>
      <c r="N20" s="396">
        <v>38.33</v>
      </c>
      <c r="O20" s="397">
        <f t="shared" si="1"/>
        <v>114.99</v>
      </c>
    </row>
    <row r="21" spans="1:15">
      <c r="A21" s="237" t="s">
        <v>26</v>
      </c>
      <c r="B21" s="93"/>
      <c r="C21" s="253" t="s">
        <v>23</v>
      </c>
      <c r="D21" s="91"/>
      <c r="E21" s="91"/>
      <c r="F21" s="92"/>
      <c r="G21" s="92"/>
      <c r="H21" s="92"/>
      <c r="I21" s="23"/>
      <c r="J21" s="322"/>
      <c r="K21" s="92"/>
      <c r="L21" s="400"/>
      <c r="M21" s="400"/>
      <c r="N21" s="400"/>
      <c r="O21" s="401"/>
    </row>
    <row r="22" spans="1:15" ht="45">
      <c r="A22" s="392" t="s">
        <v>124</v>
      </c>
      <c r="B22" s="132" t="s">
        <v>204</v>
      </c>
      <c r="C22" s="21" t="s">
        <v>636</v>
      </c>
      <c r="D22" s="394" t="s">
        <v>3</v>
      </c>
      <c r="E22" s="11">
        <v>3</v>
      </c>
      <c r="F22" s="12">
        <v>278.04000000000002</v>
      </c>
      <c r="G22" s="12">
        <v>0</v>
      </c>
      <c r="H22" s="12">
        <v>278.04000000000002</v>
      </c>
      <c r="I22" s="19">
        <v>834.12000000000012</v>
      </c>
      <c r="J22" s="395">
        <v>3</v>
      </c>
      <c r="K22" s="186" t="s">
        <v>3</v>
      </c>
      <c r="L22" s="396">
        <v>265</v>
      </c>
      <c r="M22" s="396">
        <v>0</v>
      </c>
      <c r="N22" s="396">
        <v>265</v>
      </c>
      <c r="O22" s="397">
        <f t="shared" si="1"/>
        <v>795</v>
      </c>
    </row>
    <row r="23" spans="1:15" ht="45">
      <c r="A23" s="392" t="s">
        <v>125</v>
      </c>
      <c r="B23" s="132" t="s">
        <v>204</v>
      </c>
      <c r="C23" s="21" t="s">
        <v>637</v>
      </c>
      <c r="D23" s="394" t="s">
        <v>3</v>
      </c>
      <c r="E23" s="11">
        <v>0.63</v>
      </c>
      <c r="F23" s="12">
        <v>278.04000000000002</v>
      </c>
      <c r="G23" s="12">
        <v>0</v>
      </c>
      <c r="H23" s="12">
        <v>278.04000000000002</v>
      </c>
      <c r="I23" s="19">
        <v>175.16520000000003</v>
      </c>
      <c r="J23" s="395">
        <v>0.63</v>
      </c>
      <c r="K23" s="186" t="s">
        <v>3</v>
      </c>
      <c r="L23" s="396">
        <v>265</v>
      </c>
      <c r="M23" s="396">
        <v>0</v>
      </c>
      <c r="N23" s="396">
        <v>265</v>
      </c>
      <c r="O23" s="397">
        <f t="shared" si="1"/>
        <v>166.95</v>
      </c>
    </row>
    <row r="24" spans="1:15">
      <c r="A24" s="398" t="s">
        <v>28</v>
      </c>
      <c r="B24" s="93"/>
      <c r="C24" s="253" t="s">
        <v>300</v>
      </c>
      <c r="D24" s="399"/>
      <c r="E24" s="399"/>
      <c r="F24" s="399"/>
      <c r="G24" s="399"/>
      <c r="H24" s="399"/>
      <c r="I24" s="23"/>
      <c r="J24" s="400"/>
      <c r="K24" s="92"/>
      <c r="L24" s="400"/>
      <c r="M24" s="400"/>
      <c r="N24" s="400"/>
      <c r="O24" s="401"/>
    </row>
    <row r="25" spans="1:15">
      <c r="A25" s="392" t="s">
        <v>129</v>
      </c>
      <c r="B25" s="311" t="s">
        <v>635</v>
      </c>
      <c r="C25" s="21" t="s">
        <v>72</v>
      </c>
      <c r="D25" s="394" t="s">
        <v>3</v>
      </c>
      <c r="E25" s="11">
        <v>0.78</v>
      </c>
      <c r="F25" s="12">
        <v>261.42</v>
      </c>
      <c r="G25" s="12">
        <v>7.95</v>
      </c>
      <c r="H25" s="12">
        <v>269.37</v>
      </c>
      <c r="I25" s="19">
        <v>210.10860000000002</v>
      </c>
      <c r="J25" s="395">
        <v>0.8</v>
      </c>
      <c r="K25" s="186" t="s">
        <v>3</v>
      </c>
      <c r="L25" s="402">
        <v>875.81</v>
      </c>
      <c r="M25" s="402">
        <v>64.8</v>
      </c>
      <c r="N25" s="402">
        <v>940.61</v>
      </c>
      <c r="O25" s="397">
        <f t="shared" si="1"/>
        <v>752.48800000000006</v>
      </c>
    </row>
    <row r="26" spans="1:15">
      <c r="A26" s="392" t="s">
        <v>130</v>
      </c>
      <c r="B26" s="311" t="s">
        <v>635</v>
      </c>
      <c r="C26" s="21" t="s">
        <v>71</v>
      </c>
      <c r="D26" s="394" t="s">
        <v>3</v>
      </c>
      <c r="E26" s="11">
        <v>2.92</v>
      </c>
      <c r="F26" s="12">
        <v>261.42</v>
      </c>
      <c r="G26" s="12">
        <v>7.95</v>
      </c>
      <c r="H26" s="12">
        <v>269.37</v>
      </c>
      <c r="I26" s="19">
        <v>786.56039999999996</v>
      </c>
      <c r="J26" s="395">
        <v>2.2999999999999998</v>
      </c>
      <c r="K26" s="186" t="s">
        <v>3</v>
      </c>
      <c r="L26" s="402">
        <v>875.81</v>
      </c>
      <c r="M26" s="402">
        <v>64.8</v>
      </c>
      <c r="N26" s="402">
        <v>940.61</v>
      </c>
      <c r="O26" s="397">
        <f t="shared" si="1"/>
        <v>2163.4029999999998</v>
      </c>
    </row>
    <row r="27" spans="1:15">
      <c r="A27" s="392" t="s">
        <v>131</v>
      </c>
      <c r="B27" s="311" t="s">
        <v>635</v>
      </c>
      <c r="C27" s="21" t="s">
        <v>73</v>
      </c>
      <c r="D27" s="394" t="s">
        <v>3</v>
      </c>
      <c r="E27" s="11">
        <v>4.03</v>
      </c>
      <c r="F27" s="12">
        <v>261.42</v>
      </c>
      <c r="G27" s="12">
        <v>7.95</v>
      </c>
      <c r="H27" s="12">
        <v>269.37</v>
      </c>
      <c r="I27" s="19">
        <v>1085.5611000000001</v>
      </c>
      <c r="J27" s="395">
        <v>4.0999999999999996</v>
      </c>
      <c r="K27" s="186" t="s">
        <v>3</v>
      </c>
      <c r="L27" s="402">
        <v>875.81</v>
      </c>
      <c r="M27" s="402">
        <v>64.8</v>
      </c>
      <c r="N27" s="402">
        <v>940.61</v>
      </c>
      <c r="O27" s="397">
        <f t="shared" si="1"/>
        <v>3856.5009999999997</v>
      </c>
    </row>
    <row r="28" spans="1:15">
      <c r="A28" s="398" t="s">
        <v>29</v>
      </c>
      <c r="B28" s="132"/>
      <c r="C28" s="253" t="s">
        <v>74</v>
      </c>
      <c r="D28" s="399"/>
      <c r="E28" s="399"/>
      <c r="F28" s="399"/>
      <c r="G28" s="399"/>
      <c r="H28" s="399"/>
      <c r="I28" s="23"/>
      <c r="J28" s="400"/>
      <c r="K28" s="92"/>
      <c r="L28" s="400"/>
      <c r="M28" s="400"/>
      <c r="N28" s="400"/>
      <c r="O28" s="401">
        <f t="shared" si="1"/>
        <v>0</v>
      </c>
    </row>
    <row r="29" spans="1:15" ht="45">
      <c r="A29" s="392" t="s">
        <v>132</v>
      </c>
      <c r="B29" s="132" t="s">
        <v>217</v>
      </c>
      <c r="C29" s="21" t="s">
        <v>75</v>
      </c>
      <c r="D29" s="394" t="s">
        <v>3</v>
      </c>
      <c r="E29" s="11">
        <v>2.4</v>
      </c>
      <c r="F29" s="12">
        <v>1121.29</v>
      </c>
      <c r="G29" s="12">
        <v>0</v>
      </c>
      <c r="H29" s="12">
        <v>1121.29</v>
      </c>
      <c r="I29" s="19">
        <v>2691.096</v>
      </c>
      <c r="J29" s="395">
        <v>1.2</v>
      </c>
      <c r="K29" s="186" t="s">
        <v>3</v>
      </c>
      <c r="L29" s="396">
        <v>1413.27</v>
      </c>
      <c r="M29" s="396">
        <v>0</v>
      </c>
      <c r="N29" s="396">
        <v>1413.27</v>
      </c>
      <c r="O29" s="397">
        <f t="shared" si="1"/>
        <v>1695.924</v>
      </c>
    </row>
    <row r="30" spans="1:15">
      <c r="A30" s="398" t="s">
        <v>97</v>
      </c>
      <c r="B30" s="93"/>
      <c r="C30" s="253" t="s">
        <v>386</v>
      </c>
      <c r="D30" s="399"/>
      <c r="E30" s="399"/>
      <c r="F30" s="399"/>
      <c r="G30" s="399"/>
      <c r="H30" s="399"/>
      <c r="I30" s="23"/>
      <c r="J30" s="400"/>
      <c r="K30" s="92"/>
      <c r="L30" s="400"/>
      <c r="M30" s="400"/>
      <c r="N30" s="400"/>
      <c r="O30" s="401"/>
    </row>
    <row r="31" spans="1:15">
      <c r="A31" s="392" t="s">
        <v>366</v>
      </c>
      <c r="B31" s="132" t="s">
        <v>230</v>
      </c>
      <c r="C31" s="21" t="s">
        <v>364</v>
      </c>
      <c r="D31" s="394" t="s">
        <v>3</v>
      </c>
      <c r="E31" s="11">
        <v>1.18</v>
      </c>
      <c r="F31" s="12">
        <v>45.78</v>
      </c>
      <c r="G31" s="12">
        <v>16.43</v>
      </c>
      <c r="H31" s="12">
        <v>62.21</v>
      </c>
      <c r="I31" s="19">
        <v>73.407799999999995</v>
      </c>
      <c r="J31" s="395">
        <v>1.18</v>
      </c>
      <c r="K31" s="186" t="s">
        <v>3</v>
      </c>
      <c r="L31" s="396">
        <v>52.91</v>
      </c>
      <c r="M31" s="396">
        <v>20.14</v>
      </c>
      <c r="N31" s="396">
        <v>73.05</v>
      </c>
      <c r="O31" s="397">
        <f t="shared" ref="O31:O62" si="2">N31*J31</f>
        <v>86.198999999999998</v>
      </c>
    </row>
    <row r="32" spans="1:15">
      <c r="A32" s="392" t="s">
        <v>367</v>
      </c>
      <c r="B32" s="479" t="s">
        <v>230</v>
      </c>
      <c r="C32" s="21" t="s">
        <v>365</v>
      </c>
      <c r="D32" s="394" t="s">
        <v>3</v>
      </c>
      <c r="E32" s="11">
        <v>0.79</v>
      </c>
      <c r="F32" s="12">
        <v>45.78</v>
      </c>
      <c r="G32" s="12">
        <v>16.43</v>
      </c>
      <c r="H32" s="12">
        <v>62.21</v>
      </c>
      <c r="I32" s="19">
        <v>49.145900000000005</v>
      </c>
      <c r="J32" s="395">
        <v>0.79</v>
      </c>
      <c r="K32" s="186" t="s">
        <v>3</v>
      </c>
      <c r="L32" s="396">
        <v>52.91</v>
      </c>
      <c r="M32" s="396">
        <v>20.14</v>
      </c>
      <c r="N32" s="396">
        <v>73.05</v>
      </c>
      <c r="O32" s="397">
        <f t="shared" si="2"/>
        <v>57.709499999999998</v>
      </c>
    </row>
    <row r="33" spans="1:15">
      <c r="A33" s="398" t="s">
        <v>98</v>
      </c>
      <c r="B33" s="93"/>
      <c r="C33" s="253" t="s">
        <v>317</v>
      </c>
      <c r="D33" s="399"/>
      <c r="E33" s="399"/>
      <c r="F33" s="399"/>
      <c r="G33" s="399"/>
      <c r="H33" s="399"/>
      <c r="I33" s="23"/>
      <c r="J33" s="400"/>
      <c r="K33" s="92"/>
      <c r="L33" s="400"/>
      <c r="M33" s="400"/>
      <c r="N33" s="400"/>
      <c r="O33" s="401"/>
    </row>
    <row r="34" spans="1:15" s="1" customFormat="1">
      <c r="A34" s="403" t="s">
        <v>523</v>
      </c>
      <c r="B34" s="132" t="s">
        <v>640</v>
      </c>
      <c r="C34" s="461" t="s">
        <v>638</v>
      </c>
      <c r="D34" s="404" t="s">
        <v>3</v>
      </c>
      <c r="E34" s="11">
        <v>112</v>
      </c>
      <c r="F34" s="12">
        <v>43.79</v>
      </c>
      <c r="G34" s="12">
        <v>0</v>
      </c>
      <c r="H34" s="12">
        <v>43.79</v>
      </c>
      <c r="I34" s="19">
        <v>4904.4799999999996</v>
      </c>
      <c r="J34" s="11">
        <v>32</v>
      </c>
      <c r="K34" s="186" t="s">
        <v>3</v>
      </c>
      <c r="L34" s="405">
        <v>0.21</v>
      </c>
      <c r="M34" s="405">
        <v>5.98</v>
      </c>
      <c r="N34" s="405">
        <v>6.19</v>
      </c>
      <c r="O34" s="19">
        <f t="shared" ref="O34" si="3">J34*N34</f>
        <v>198.08</v>
      </c>
    </row>
    <row r="35" spans="1:15" ht="45">
      <c r="A35" s="392" t="s">
        <v>525</v>
      </c>
      <c r="B35" s="132" t="s">
        <v>205</v>
      </c>
      <c r="C35" s="21" t="s">
        <v>639</v>
      </c>
      <c r="D35" s="394" t="s">
        <v>3</v>
      </c>
      <c r="E35" s="11">
        <v>190</v>
      </c>
      <c r="F35" s="12">
        <v>7.98</v>
      </c>
      <c r="G35" s="12">
        <v>6.26</v>
      </c>
      <c r="H35" s="12">
        <v>14.24</v>
      </c>
      <c r="I35" s="19">
        <v>2705.6</v>
      </c>
      <c r="J35" s="395">
        <v>190</v>
      </c>
      <c r="K35" s="186" t="s">
        <v>3</v>
      </c>
      <c r="L35" s="396">
        <v>9.1999999999999993</v>
      </c>
      <c r="M35" s="396">
        <v>7.73</v>
      </c>
      <c r="N35" s="396">
        <v>16.93</v>
      </c>
      <c r="O35" s="397">
        <f t="shared" si="2"/>
        <v>3216.7</v>
      </c>
    </row>
    <row r="36" spans="1:15">
      <c r="A36" s="398" t="s">
        <v>99</v>
      </c>
      <c r="B36" s="93"/>
      <c r="C36" s="253" t="s">
        <v>641</v>
      </c>
      <c r="D36" s="399"/>
      <c r="E36" s="399"/>
      <c r="F36" s="399"/>
      <c r="G36" s="399"/>
      <c r="H36" s="399"/>
      <c r="I36" s="23"/>
      <c r="J36" s="400"/>
      <c r="K36" s="92"/>
      <c r="L36" s="400"/>
      <c r="M36" s="400"/>
      <c r="N36" s="400"/>
      <c r="O36" s="401"/>
    </row>
    <row r="37" spans="1:15">
      <c r="A37" s="392" t="s">
        <v>529</v>
      </c>
      <c r="B37" s="311" t="s">
        <v>526</v>
      </c>
      <c r="C37" s="14" t="s">
        <v>527</v>
      </c>
      <c r="D37" s="394"/>
      <c r="E37" s="11"/>
      <c r="F37" s="12"/>
      <c r="G37" s="12"/>
      <c r="H37" s="12"/>
      <c r="I37" s="19"/>
      <c r="J37" s="395">
        <v>42</v>
      </c>
      <c r="K37" s="186" t="s">
        <v>3</v>
      </c>
      <c r="L37" s="402">
        <v>0</v>
      </c>
      <c r="M37" s="402">
        <v>8.8800000000000008</v>
      </c>
      <c r="N37" s="402">
        <v>8.8800000000000008</v>
      </c>
      <c r="O37" s="397">
        <f>J37*N37</f>
        <v>372.96000000000004</v>
      </c>
    </row>
    <row r="38" spans="1:15" ht="30">
      <c r="A38" s="392" t="s">
        <v>530</v>
      </c>
      <c r="B38" s="311" t="s">
        <v>524</v>
      </c>
      <c r="C38" s="14" t="s">
        <v>528</v>
      </c>
      <c r="D38" s="394"/>
      <c r="E38" s="11"/>
      <c r="F38" s="12"/>
      <c r="G38" s="12"/>
      <c r="H38" s="12"/>
      <c r="I38" s="19"/>
      <c r="J38" s="395">
        <v>42</v>
      </c>
      <c r="K38" s="186" t="s">
        <v>3</v>
      </c>
      <c r="L38" s="402">
        <v>514.1</v>
      </c>
      <c r="M38" s="402">
        <v>0</v>
      </c>
      <c r="N38" s="402">
        <v>514.1</v>
      </c>
      <c r="O38" s="397">
        <f>J38*N38</f>
        <v>21592.2</v>
      </c>
    </row>
    <row r="39" spans="1:15">
      <c r="A39" s="407"/>
      <c r="B39" s="254"/>
      <c r="C39" s="462"/>
      <c r="D39" s="408"/>
      <c r="E39" s="225"/>
      <c r="F39" s="134"/>
      <c r="G39" s="134"/>
      <c r="H39" s="134"/>
      <c r="I39" s="23"/>
      <c r="J39" s="409"/>
      <c r="K39" s="232"/>
      <c r="L39" s="410"/>
      <c r="M39" s="410"/>
      <c r="N39" s="410"/>
      <c r="O39" s="401"/>
    </row>
    <row r="40" spans="1:15">
      <c r="A40" s="411">
        <v>4</v>
      </c>
      <c r="B40" s="239"/>
      <c r="C40" s="463" t="s">
        <v>331</v>
      </c>
      <c r="D40" s="412"/>
      <c r="E40" s="412"/>
      <c r="F40" s="412"/>
      <c r="G40" s="412"/>
      <c r="H40" s="412"/>
      <c r="I40" s="412"/>
      <c r="J40" s="413"/>
      <c r="K40" s="239"/>
      <c r="L40" s="413"/>
      <c r="M40" s="413"/>
      <c r="N40" s="413"/>
      <c r="O40" s="414">
        <f>SUM(O41:O42)</f>
        <v>2904.8864000000003</v>
      </c>
    </row>
    <row r="41" spans="1:15">
      <c r="A41" s="392" t="s">
        <v>22</v>
      </c>
      <c r="B41" s="132" t="s">
        <v>206</v>
      </c>
      <c r="C41" s="21" t="s">
        <v>25</v>
      </c>
      <c r="D41" s="394" t="s">
        <v>3</v>
      </c>
      <c r="E41" s="11">
        <v>454</v>
      </c>
      <c r="F41" s="12">
        <v>0.35</v>
      </c>
      <c r="G41" s="12">
        <v>2.27</v>
      </c>
      <c r="H41" s="12">
        <v>2.62</v>
      </c>
      <c r="I41" s="19">
        <v>1189.48</v>
      </c>
      <c r="J41" s="395">
        <v>177.06</v>
      </c>
      <c r="K41" s="186" t="s">
        <v>3</v>
      </c>
      <c r="L41" s="396">
        <v>0.41</v>
      </c>
      <c r="M41" s="396">
        <v>2.78</v>
      </c>
      <c r="N41" s="396">
        <v>3.19</v>
      </c>
      <c r="O41" s="397">
        <f t="shared" si="2"/>
        <v>564.82140000000004</v>
      </c>
    </row>
    <row r="42" spans="1:15" ht="30">
      <c r="A42" s="392" t="s">
        <v>368</v>
      </c>
      <c r="B42" s="132" t="s">
        <v>228</v>
      </c>
      <c r="C42" s="21" t="s">
        <v>79</v>
      </c>
      <c r="D42" s="394" t="s">
        <v>3</v>
      </c>
      <c r="E42" s="11">
        <v>481</v>
      </c>
      <c r="F42" s="12">
        <v>0</v>
      </c>
      <c r="G42" s="12">
        <v>7.95</v>
      </c>
      <c r="H42" s="12">
        <v>7.95</v>
      </c>
      <c r="I42" s="19">
        <v>3823.9500000000003</v>
      </c>
      <c r="J42" s="395">
        <v>240.5</v>
      </c>
      <c r="K42" s="186" t="s">
        <v>3</v>
      </c>
      <c r="L42" s="396">
        <v>0</v>
      </c>
      <c r="M42" s="396">
        <v>9.73</v>
      </c>
      <c r="N42" s="396">
        <v>9.73</v>
      </c>
      <c r="O42" s="397">
        <f t="shared" si="2"/>
        <v>2340.0650000000001</v>
      </c>
    </row>
    <row r="43" spans="1:15">
      <c r="A43" s="407"/>
      <c r="B43" s="254"/>
      <c r="C43" s="462"/>
      <c r="D43" s="408"/>
      <c r="E43" s="225"/>
      <c r="F43" s="134"/>
      <c r="G43" s="134"/>
      <c r="H43" s="134"/>
      <c r="I43" s="23"/>
      <c r="J43" s="409"/>
      <c r="K43" s="232"/>
      <c r="L43" s="410"/>
      <c r="M43" s="410"/>
      <c r="N43" s="410"/>
      <c r="O43" s="401"/>
    </row>
    <row r="44" spans="1:15" ht="12.75" customHeight="1">
      <c r="A44" s="411">
        <v>5</v>
      </c>
      <c r="B44" s="239"/>
      <c r="C44" s="463" t="s">
        <v>94</v>
      </c>
      <c r="D44" s="412"/>
      <c r="E44" s="412"/>
      <c r="F44" s="412"/>
      <c r="G44" s="412"/>
      <c r="H44" s="412"/>
      <c r="I44" s="412"/>
      <c r="J44" s="413"/>
      <c r="K44" s="239"/>
      <c r="L44" s="413"/>
      <c r="M44" s="413"/>
      <c r="N44" s="413"/>
      <c r="O44" s="414">
        <f>SUM(O45:O46)</f>
        <v>5304.81</v>
      </c>
    </row>
    <row r="45" spans="1:15" s="1" customFormat="1" ht="30">
      <c r="A45" s="415" t="s">
        <v>6</v>
      </c>
      <c r="B45" s="132" t="s">
        <v>207</v>
      </c>
      <c r="C45" s="464" t="s">
        <v>101</v>
      </c>
      <c r="D45" s="416" t="s">
        <v>62</v>
      </c>
      <c r="E45" s="11">
        <v>1</v>
      </c>
      <c r="F45" s="12">
        <v>2434.38</v>
      </c>
      <c r="G45" s="12">
        <v>920.89</v>
      </c>
      <c r="H45" s="12">
        <v>3355.27</v>
      </c>
      <c r="I45" s="19">
        <v>3355.27</v>
      </c>
      <c r="J45" s="395">
        <v>1</v>
      </c>
      <c r="K45" s="186" t="s">
        <v>62</v>
      </c>
      <c r="L45" s="396">
        <v>2915.63</v>
      </c>
      <c r="M45" s="396">
        <v>1128.3800000000001</v>
      </c>
      <c r="N45" s="396">
        <v>4044.01</v>
      </c>
      <c r="O45" s="397">
        <f t="shared" si="2"/>
        <v>4044.01</v>
      </c>
    </row>
    <row r="46" spans="1:15" s="1" customFormat="1">
      <c r="A46" s="415" t="s">
        <v>7</v>
      </c>
      <c r="B46" s="132" t="s">
        <v>208</v>
      </c>
      <c r="C46" s="14" t="s">
        <v>102</v>
      </c>
      <c r="D46" s="404" t="s">
        <v>8</v>
      </c>
      <c r="E46" s="11">
        <v>2</v>
      </c>
      <c r="F46" s="12">
        <v>526.64</v>
      </c>
      <c r="G46" s="12">
        <v>0</v>
      </c>
      <c r="H46" s="12">
        <v>526.64</v>
      </c>
      <c r="I46" s="19">
        <v>1053.28</v>
      </c>
      <c r="J46" s="395">
        <v>2</v>
      </c>
      <c r="K46" s="186" t="s">
        <v>8</v>
      </c>
      <c r="L46" s="396">
        <v>630.4</v>
      </c>
      <c r="M46" s="396">
        <v>0</v>
      </c>
      <c r="N46" s="396">
        <v>630.4</v>
      </c>
      <c r="O46" s="397">
        <f t="shared" si="2"/>
        <v>1260.8</v>
      </c>
    </row>
    <row r="47" spans="1:15">
      <c r="A47" s="407"/>
      <c r="B47" s="254"/>
      <c r="C47" s="462"/>
      <c r="D47" s="408"/>
      <c r="E47" s="225"/>
      <c r="F47" s="134"/>
      <c r="G47" s="134"/>
      <c r="H47" s="134"/>
      <c r="I47" s="23"/>
      <c r="J47" s="409"/>
      <c r="K47" s="232"/>
      <c r="L47" s="410"/>
      <c r="M47" s="410"/>
      <c r="N47" s="410"/>
      <c r="O47" s="401"/>
    </row>
    <row r="48" spans="1:15" ht="12.75" customHeight="1">
      <c r="A48" s="411">
        <v>6</v>
      </c>
      <c r="B48" s="239"/>
      <c r="C48" s="463" t="s">
        <v>32</v>
      </c>
      <c r="D48" s="412"/>
      <c r="E48" s="412"/>
      <c r="F48" s="412"/>
      <c r="G48" s="412"/>
      <c r="H48" s="412"/>
      <c r="I48" s="412"/>
      <c r="J48" s="413"/>
      <c r="K48" s="239"/>
      <c r="L48" s="413"/>
      <c r="M48" s="413"/>
      <c r="N48" s="413"/>
      <c r="O48" s="414">
        <f>SUM(O49:O71)</f>
        <v>22615.14</v>
      </c>
    </row>
    <row r="49" spans="1:15">
      <c r="A49" s="417" t="s">
        <v>10</v>
      </c>
      <c r="B49" s="480"/>
      <c r="C49" s="465" t="s">
        <v>37</v>
      </c>
      <c r="D49" s="418"/>
      <c r="E49" s="419"/>
      <c r="F49" s="419"/>
      <c r="G49" s="369"/>
      <c r="H49" s="369"/>
      <c r="I49" s="370"/>
      <c r="J49" s="420"/>
      <c r="K49" s="368"/>
      <c r="L49" s="420"/>
      <c r="M49" s="421"/>
      <c r="N49" s="421"/>
      <c r="O49" s="401"/>
    </row>
    <row r="50" spans="1:15">
      <c r="A50" s="422" t="s">
        <v>305</v>
      </c>
      <c r="B50" s="311" t="s">
        <v>440</v>
      </c>
      <c r="C50" s="14" t="s">
        <v>535</v>
      </c>
      <c r="D50" s="423" t="s">
        <v>24</v>
      </c>
      <c r="E50" s="27">
        <v>20</v>
      </c>
      <c r="F50" s="12">
        <v>6.73</v>
      </c>
      <c r="G50" s="12">
        <v>13.97</v>
      </c>
      <c r="H50" s="12">
        <v>20.7</v>
      </c>
      <c r="I50" s="75">
        <v>414</v>
      </c>
      <c r="J50" s="424">
        <v>300</v>
      </c>
      <c r="K50" s="243" t="s">
        <v>9</v>
      </c>
      <c r="L50" s="402">
        <v>8.34</v>
      </c>
      <c r="M50" s="402">
        <v>18.02</v>
      </c>
      <c r="N50" s="402">
        <v>26.36</v>
      </c>
      <c r="O50" s="397">
        <f>J50*N50</f>
        <v>7908</v>
      </c>
    </row>
    <row r="51" spans="1:15">
      <c r="A51" s="422" t="s">
        <v>307</v>
      </c>
      <c r="B51" s="311" t="s">
        <v>441</v>
      </c>
      <c r="C51" s="14" t="s">
        <v>103</v>
      </c>
      <c r="D51" s="423" t="s">
        <v>24</v>
      </c>
      <c r="E51" s="27">
        <v>30</v>
      </c>
      <c r="F51" s="12">
        <v>9.74</v>
      </c>
      <c r="G51" s="12">
        <v>13.97</v>
      </c>
      <c r="H51" s="12">
        <v>23.71</v>
      </c>
      <c r="I51" s="75">
        <v>711.30000000000007</v>
      </c>
      <c r="J51" s="424">
        <v>50</v>
      </c>
      <c r="K51" s="243" t="s">
        <v>9</v>
      </c>
      <c r="L51" s="402">
        <v>12.08</v>
      </c>
      <c r="M51" s="402">
        <v>18.02</v>
      </c>
      <c r="N51" s="402">
        <v>30.1</v>
      </c>
      <c r="O51" s="397">
        <f>J51*N51</f>
        <v>1505</v>
      </c>
    </row>
    <row r="52" spans="1:15">
      <c r="A52" s="422" t="s">
        <v>330</v>
      </c>
      <c r="B52" s="132" t="s">
        <v>231</v>
      </c>
      <c r="C52" s="466" t="s">
        <v>104</v>
      </c>
      <c r="D52" s="423" t="s">
        <v>24</v>
      </c>
      <c r="E52" s="27">
        <v>20</v>
      </c>
      <c r="F52" s="12">
        <v>16.670000000000002</v>
      </c>
      <c r="G52" s="12">
        <v>19.55</v>
      </c>
      <c r="H52" s="12">
        <v>36.22</v>
      </c>
      <c r="I52" s="75">
        <v>724.4</v>
      </c>
      <c r="J52" s="424">
        <v>10</v>
      </c>
      <c r="K52" s="243" t="s">
        <v>9</v>
      </c>
      <c r="L52" s="396">
        <v>122.09</v>
      </c>
      <c r="M52" s="396">
        <v>23.61</v>
      </c>
      <c r="N52" s="396">
        <v>145.69999999999999</v>
      </c>
      <c r="O52" s="397">
        <f t="shared" si="2"/>
        <v>1457</v>
      </c>
    </row>
    <row r="53" spans="1:15">
      <c r="A53" s="417" t="s">
        <v>136</v>
      </c>
      <c r="B53" s="480"/>
      <c r="C53" s="465" t="s">
        <v>76</v>
      </c>
      <c r="D53" s="418"/>
      <c r="E53" s="419"/>
      <c r="F53" s="419"/>
      <c r="G53" s="369"/>
      <c r="H53" s="369"/>
      <c r="I53" s="370"/>
      <c r="J53" s="420"/>
      <c r="K53" s="368"/>
      <c r="L53" s="420"/>
      <c r="M53" s="421"/>
      <c r="N53" s="421"/>
      <c r="O53" s="401"/>
    </row>
    <row r="54" spans="1:15">
      <c r="A54" s="422" t="s">
        <v>306</v>
      </c>
      <c r="B54" s="481" t="s">
        <v>95</v>
      </c>
      <c r="C54" s="466" t="s">
        <v>33</v>
      </c>
      <c r="D54" s="423" t="s">
        <v>34</v>
      </c>
      <c r="E54" s="27">
        <v>1</v>
      </c>
      <c r="F54" s="12">
        <v>5.38</v>
      </c>
      <c r="G54" s="12">
        <v>13.55</v>
      </c>
      <c r="H54" s="12">
        <v>18.93</v>
      </c>
      <c r="I54" s="75">
        <v>18.93</v>
      </c>
      <c r="J54" s="424">
        <v>1</v>
      </c>
      <c r="K54" s="243" t="s">
        <v>8</v>
      </c>
      <c r="L54" s="425">
        <v>6.54</v>
      </c>
      <c r="M54" s="425">
        <v>21.03</v>
      </c>
      <c r="N54" s="425">
        <f>L54+M54</f>
        <v>27.57</v>
      </c>
      <c r="O54" s="397">
        <f t="shared" si="2"/>
        <v>27.57</v>
      </c>
    </row>
    <row r="55" spans="1:15">
      <c r="A55" s="422" t="s">
        <v>309</v>
      </c>
      <c r="B55" s="481" t="s">
        <v>95</v>
      </c>
      <c r="C55" s="466" t="s">
        <v>35</v>
      </c>
      <c r="D55" s="423" t="s">
        <v>34</v>
      </c>
      <c r="E55" s="27">
        <v>2</v>
      </c>
      <c r="F55" s="12">
        <v>6.42</v>
      </c>
      <c r="G55" s="12">
        <v>16.63</v>
      </c>
      <c r="H55" s="12">
        <v>23.05</v>
      </c>
      <c r="I55" s="75">
        <v>46.1</v>
      </c>
      <c r="J55" s="424">
        <v>1</v>
      </c>
      <c r="K55" s="243" t="s">
        <v>8</v>
      </c>
      <c r="L55" s="425">
        <v>7.02</v>
      </c>
      <c r="M55" s="425">
        <v>21.03</v>
      </c>
      <c r="N55" s="425">
        <f t="shared" ref="N55:N56" si="4">L55+M55</f>
        <v>28.05</v>
      </c>
      <c r="O55" s="397">
        <f t="shared" si="2"/>
        <v>28.05</v>
      </c>
    </row>
    <row r="56" spans="1:15">
      <c r="A56" s="422" t="s">
        <v>387</v>
      </c>
      <c r="B56" s="481" t="s">
        <v>95</v>
      </c>
      <c r="C56" s="466" t="s">
        <v>36</v>
      </c>
      <c r="D56" s="423" t="s">
        <v>34</v>
      </c>
      <c r="E56" s="27">
        <v>1</v>
      </c>
      <c r="F56" s="12">
        <v>12.86</v>
      </c>
      <c r="G56" s="12">
        <v>19.86</v>
      </c>
      <c r="H56" s="12">
        <v>32.72</v>
      </c>
      <c r="I56" s="75">
        <v>32.72</v>
      </c>
      <c r="J56" s="424">
        <v>1</v>
      </c>
      <c r="K56" s="243" t="s">
        <v>8</v>
      </c>
      <c r="L56" s="425">
        <v>13.25</v>
      </c>
      <c r="M56" s="425">
        <v>21.03</v>
      </c>
      <c r="N56" s="425">
        <f t="shared" si="4"/>
        <v>34.28</v>
      </c>
      <c r="O56" s="397">
        <f t="shared" si="2"/>
        <v>34.28</v>
      </c>
    </row>
    <row r="57" spans="1:15">
      <c r="A57" s="417" t="s">
        <v>137</v>
      </c>
      <c r="B57" s="481" t="s">
        <v>232</v>
      </c>
      <c r="C57" s="466" t="s">
        <v>531</v>
      </c>
      <c r="D57" s="423" t="s">
        <v>34</v>
      </c>
      <c r="E57" s="27">
        <v>1</v>
      </c>
      <c r="F57" s="12">
        <v>49.86</v>
      </c>
      <c r="G57" s="12">
        <v>11.17</v>
      </c>
      <c r="H57" s="12">
        <v>61.03</v>
      </c>
      <c r="I57" s="75">
        <v>61.03</v>
      </c>
      <c r="J57" s="424">
        <v>1</v>
      </c>
      <c r="K57" s="243" t="s">
        <v>8</v>
      </c>
      <c r="L57" s="425">
        <v>64.05</v>
      </c>
      <c r="M57" s="425">
        <v>13.68</v>
      </c>
      <c r="N57" s="425">
        <v>77.73</v>
      </c>
      <c r="O57" s="397">
        <f t="shared" si="2"/>
        <v>77.73</v>
      </c>
    </row>
    <row r="58" spans="1:15">
      <c r="A58" s="417" t="s">
        <v>377</v>
      </c>
      <c r="B58" s="480"/>
      <c r="C58" s="465" t="s">
        <v>105</v>
      </c>
      <c r="D58" s="418"/>
      <c r="E58" s="419"/>
      <c r="F58" s="419"/>
      <c r="G58" s="369"/>
      <c r="H58" s="369"/>
      <c r="I58" s="370"/>
      <c r="J58" s="420"/>
      <c r="K58" s="368"/>
      <c r="L58" s="420"/>
      <c r="M58" s="421"/>
      <c r="N58" s="421"/>
      <c r="O58" s="401"/>
    </row>
    <row r="59" spans="1:15">
      <c r="A59" s="422" t="s">
        <v>378</v>
      </c>
      <c r="B59" s="481" t="s">
        <v>95</v>
      </c>
      <c r="C59" s="466" t="s">
        <v>533</v>
      </c>
      <c r="D59" s="423" t="s">
        <v>34</v>
      </c>
      <c r="E59" s="27">
        <v>2</v>
      </c>
      <c r="F59" s="12">
        <v>25.02</v>
      </c>
      <c r="G59" s="12">
        <v>12.56</v>
      </c>
      <c r="H59" s="12">
        <v>37.58</v>
      </c>
      <c r="I59" s="75">
        <v>75.16</v>
      </c>
      <c r="J59" s="424">
        <v>3</v>
      </c>
      <c r="K59" s="243" t="s">
        <v>8</v>
      </c>
      <c r="L59" s="425">
        <v>26.35</v>
      </c>
      <c r="M59" s="425">
        <v>14.25</v>
      </c>
      <c r="N59" s="425">
        <f>L59+M59</f>
        <v>40.6</v>
      </c>
      <c r="O59" s="397">
        <f t="shared" si="2"/>
        <v>121.80000000000001</v>
      </c>
    </row>
    <row r="60" spans="1:15">
      <c r="A60" s="422" t="s">
        <v>388</v>
      </c>
      <c r="B60" s="481" t="s">
        <v>95</v>
      </c>
      <c r="C60" s="466" t="s">
        <v>534</v>
      </c>
      <c r="D60" s="423" t="s">
        <v>34</v>
      </c>
      <c r="E60" s="27">
        <v>2</v>
      </c>
      <c r="F60" s="12">
        <v>34.090000000000003</v>
      </c>
      <c r="G60" s="12">
        <v>12.56</v>
      </c>
      <c r="H60" s="12">
        <v>46.65</v>
      </c>
      <c r="I60" s="75">
        <v>93.3</v>
      </c>
      <c r="J60" s="424">
        <v>1</v>
      </c>
      <c r="K60" s="243" t="s">
        <v>8</v>
      </c>
      <c r="L60" s="425">
        <v>42.01</v>
      </c>
      <c r="M60" s="425">
        <v>14.25</v>
      </c>
      <c r="N60" s="425">
        <f t="shared" ref="N60:N61" si="5">L60+M60</f>
        <v>56.26</v>
      </c>
      <c r="O60" s="397">
        <f t="shared" si="2"/>
        <v>56.26</v>
      </c>
    </row>
    <row r="61" spans="1:15">
      <c r="A61" s="422" t="s">
        <v>389</v>
      </c>
      <c r="B61" s="481" t="s">
        <v>95</v>
      </c>
      <c r="C61" s="466" t="s">
        <v>106</v>
      </c>
      <c r="D61" s="423" t="s">
        <v>34</v>
      </c>
      <c r="E61" s="27">
        <v>2</v>
      </c>
      <c r="F61" s="12">
        <v>39.979999999999997</v>
      </c>
      <c r="G61" s="12">
        <v>12.56</v>
      </c>
      <c r="H61" s="12">
        <v>52.54</v>
      </c>
      <c r="I61" s="75">
        <v>105.08</v>
      </c>
      <c r="J61" s="424">
        <v>1</v>
      </c>
      <c r="K61" s="243" t="s">
        <v>8</v>
      </c>
      <c r="L61" s="425">
        <v>45.25</v>
      </c>
      <c r="M61" s="425">
        <v>14.25</v>
      </c>
      <c r="N61" s="425">
        <f t="shared" si="5"/>
        <v>59.5</v>
      </c>
      <c r="O61" s="397">
        <f t="shared" si="2"/>
        <v>59.5</v>
      </c>
    </row>
    <row r="62" spans="1:15">
      <c r="A62" s="417" t="s">
        <v>390</v>
      </c>
      <c r="B62" s="481" t="s">
        <v>233</v>
      </c>
      <c r="C62" s="467" t="s">
        <v>54</v>
      </c>
      <c r="D62" s="418" t="s">
        <v>8</v>
      </c>
      <c r="E62" s="419">
        <v>1</v>
      </c>
      <c r="F62" s="419">
        <v>848.66</v>
      </c>
      <c r="G62" s="369">
        <v>38.93</v>
      </c>
      <c r="H62" s="369">
        <v>887.59</v>
      </c>
      <c r="I62" s="370">
        <v>887.59</v>
      </c>
      <c r="J62" s="420">
        <v>1</v>
      </c>
      <c r="K62" s="368" t="s">
        <v>8</v>
      </c>
      <c r="L62" s="420">
        <v>1092.31</v>
      </c>
      <c r="M62" s="421">
        <v>47.7</v>
      </c>
      <c r="N62" s="421">
        <v>1140.01</v>
      </c>
      <c r="O62" s="401">
        <f t="shared" si="2"/>
        <v>1140.01</v>
      </c>
    </row>
    <row r="63" spans="1:15">
      <c r="A63" s="422" t="s">
        <v>391</v>
      </c>
      <c r="B63" s="29" t="s">
        <v>95</v>
      </c>
      <c r="C63" s="466" t="s">
        <v>52</v>
      </c>
      <c r="D63" s="423" t="s">
        <v>19</v>
      </c>
      <c r="E63" s="27">
        <v>98</v>
      </c>
      <c r="F63" s="27"/>
      <c r="G63" s="96"/>
      <c r="H63" s="16">
        <v>26.4</v>
      </c>
      <c r="I63" s="75">
        <v>2587.1999999999998</v>
      </c>
      <c r="J63" s="424">
        <v>25</v>
      </c>
      <c r="K63" s="243" t="s">
        <v>8</v>
      </c>
      <c r="L63" s="424">
        <v>26.35</v>
      </c>
      <c r="M63" s="426"/>
      <c r="N63" s="427">
        <v>26.34</v>
      </c>
      <c r="O63" s="397">
        <f t="shared" ref="O63:O100" si="6">N63*J63</f>
        <v>658.5</v>
      </c>
    </row>
    <row r="64" spans="1:15">
      <c r="A64" s="417" t="s">
        <v>392</v>
      </c>
      <c r="B64" s="480"/>
      <c r="C64" s="465" t="s">
        <v>177</v>
      </c>
      <c r="D64" s="418"/>
      <c r="E64" s="419"/>
      <c r="F64" s="419"/>
      <c r="G64" s="369"/>
      <c r="H64" s="369"/>
      <c r="I64" s="370"/>
      <c r="J64" s="420"/>
      <c r="K64" s="368"/>
      <c r="L64" s="420"/>
      <c r="M64" s="421"/>
      <c r="N64" s="421"/>
      <c r="O64" s="401"/>
    </row>
    <row r="65" spans="1:15">
      <c r="A65" s="422" t="s">
        <v>393</v>
      </c>
      <c r="B65" s="132" t="s">
        <v>234</v>
      </c>
      <c r="C65" s="466" t="s">
        <v>178</v>
      </c>
      <c r="D65" s="423" t="s">
        <v>62</v>
      </c>
      <c r="E65" s="97">
        <v>1</v>
      </c>
      <c r="F65" s="12">
        <v>244.49</v>
      </c>
      <c r="G65" s="12">
        <v>19.47</v>
      </c>
      <c r="H65" s="12">
        <v>263.95999999999998</v>
      </c>
      <c r="I65" s="98">
        <v>263.95999999999998</v>
      </c>
      <c r="J65" s="428">
        <v>1</v>
      </c>
      <c r="K65" s="244" t="s">
        <v>62</v>
      </c>
      <c r="L65" s="396">
        <v>277.14999999999998</v>
      </c>
      <c r="M65" s="396">
        <v>23.86</v>
      </c>
      <c r="N65" s="396">
        <v>301.01</v>
      </c>
      <c r="O65" s="397">
        <f t="shared" si="6"/>
        <v>301.01</v>
      </c>
    </row>
    <row r="66" spans="1:15" ht="30">
      <c r="A66" s="422" t="s">
        <v>394</v>
      </c>
      <c r="B66" s="29" t="s">
        <v>95</v>
      </c>
      <c r="C66" s="466" t="s">
        <v>179</v>
      </c>
      <c r="D66" s="423" t="s">
        <v>62</v>
      </c>
      <c r="E66" s="97">
        <v>1</v>
      </c>
      <c r="F66" s="12">
        <v>434.92</v>
      </c>
      <c r="G66" s="12">
        <v>120.44</v>
      </c>
      <c r="H66" s="12">
        <v>555.36</v>
      </c>
      <c r="I66" s="98">
        <v>555.36</v>
      </c>
      <c r="J66" s="428">
        <v>1</v>
      </c>
      <c r="K66" s="244" t="s">
        <v>62</v>
      </c>
      <c r="L66" s="425">
        <v>532.25</v>
      </c>
      <c r="M66" s="425">
        <v>121.36</v>
      </c>
      <c r="N66" s="425">
        <f>L66+M66</f>
        <v>653.61</v>
      </c>
      <c r="O66" s="397">
        <f t="shared" si="6"/>
        <v>653.61</v>
      </c>
    </row>
    <row r="67" spans="1:15" ht="30">
      <c r="A67" s="422" t="s">
        <v>395</v>
      </c>
      <c r="B67" s="481" t="s">
        <v>622</v>
      </c>
      <c r="C67" s="466" t="s">
        <v>180</v>
      </c>
      <c r="D67" s="423" t="s">
        <v>62</v>
      </c>
      <c r="E67" s="97">
        <v>1</v>
      </c>
      <c r="F67" s="12">
        <v>576.39</v>
      </c>
      <c r="G67" s="12">
        <v>153.09</v>
      </c>
      <c r="H67" s="12">
        <v>729.48</v>
      </c>
      <c r="I67" s="98">
        <v>729.48</v>
      </c>
      <c r="J67" s="428">
        <v>1</v>
      </c>
      <c r="K67" s="244" t="s">
        <v>62</v>
      </c>
      <c r="L67" s="396">
        <v>2042.8</v>
      </c>
      <c r="M67" s="396">
        <v>187.58</v>
      </c>
      <c r="N67" s="396">
        <v>2230.38</v>
      </c>
      <c r="O67" s="397">
        <f t="shared" si="6"/>
        <v>2230.38</v>
      </c>
    </row>
    <row r="68" spans="1:15" ht="30">
      <c r="A68" s="422" t="s">
        <v>396</v>
      </c>
      <c r="B68" s="311" t="s">
        <v>642</v>
      </c>
      <c r="C68" s="466" t="s">
        <v>643</v>
      </c>
      <c r="D68" s="423" t="s">
        <v>62</v>
      </c>
      <c r="E68" s="97">
        <v>1</v>
      </c>
      <c r="F68" s="12">
        <v>241.68</v>
      </c>
      <c r="G68" s="12">
        <v>118.08</v>
      </c>
      <c r="H68" s="12">
        <v>359.76</v>
      </c>
      <c r="I68" s="98">
        <v>359.76</v>
      </c>
      <c r="J68" s="428">
        <v>1</v>
      </c>
      <c r="K68" s="244" t="s">
        <v>62</v>
      </c>
      <c r="L68" s="312">
        <v>214.22</v>
      </c>
      <c r="M68" s="312">
        <v>36.04</v>
      </c>
      <c r="N68" s="312">
        <v>250.26</v>
      </c>
      <c r="O68" s="397">
        <f t="shared" si="6"/>
        <v>250.26</v>
      </c>
    </row>
    <row r="69" spans="1:15">
      <c r="A69" s="422"/>
      <c r="B69" s="29" t="s">
        <v>95</v>
      </c>
      <c r="C69" s="466" t="s">
        <v>532</v>
      </c>
      <c r="D69" s="429"/>
      <c r="E69" s="137"/>
      <c r="F69" s="138"/>
      <c r="G69" s="138"/>
      <c r="H69" s="138"/>
      <c r="I69" s="98"/>
      <c r="J69" s="428">
        <v>2</v>
      </c>
      <c r="K69" s="244" t="s">
        <v>62</v>
      </c>
      <c r="L69" s="425">
        <v>78.900000000000006</v>
      </c>
      <c r="M69" s="425">
        <v>11.4</v>
      </c>
      <c r="N69" s="425">
        <f>L69+M69</f>
        <v>90.300000000000011</v>
      </c>
      <c r="O69" s="397">
        <f t="shared" si="6"/>
        <v>180.60000000000002</v>
      </c>
    </row>
    <row r="70" spans="1:15">
      <c r="A70" s="422" t="s">
        <v>397</v>
      </c>
      <c r="B70" s="29" t="s">
        <v>95</v>
      </c>
      <c r="C70" s="466" t="s">
        <v>289</v>
      </c>
      <c r="D70" s="429"/>
      <c r="E70" s="137"/>
      <c r="F70" s="138"/>
      <c r="G70" s="138"/>
      <c r="H70" s="138"/>
      <c r="I70" s="98"/>
      <c r="J70" s="428">
        <v>1</v>
      </c>
      <c r="K70" s="244" t="s">
        <v>62</v>
      </c>
      <c r="L70" s="396">
        <v>258.8</v>
      </c>
      <c r="M70" s="396">
        <v>56.78</v>
      </c>
      <c r="N70" s="396">
        <f>L70+M70</f>
        <v>315.58000000000004</v>
      </c>
      <c r="O70" s="397">
        <f t="shared" si="6"/>
        <v>315.58000000000004</v>
      </c>
    </row>
    <row r="71" spans="1:15" ht="30">
      <c r="A71" s="422" t="s">
        <v>398</v>
      </c>
      <c r="B71" s="132" t="s">
        <v>277</v>
      </c>
      <c r="C71" s="131" t="s">
        <v>399</v>
      </c>
      <c r="D71" s="429"/>
      <c r="E71" s="137"/>
      <c r="F71" s="138"/>
      <c r="G71" s="138"/>
      <c r="H71" s="138"/>
      <c r="I71" s="98"/>
      <c r="J71" s="428">
        <v>1000</v>
      </c>
      <c r="K71" s="244" t="s">
        <v>9</v>
      </c>
      <c r="L71" s="396">
        <v>3.53</v>
      </c>
      <c r="M71" s="396">
        <v>2.08</v>
      </c>
      <c r="N71" s="396">
        <v>5.61</v>
      </c>
      <c r="O71" s="397">
        <f t="shared" si="6"/>
        <v>5610</v>
      </c>
    </row>
    <row r="72" spans="1:15">
      <c r="A72" s="407"/>
      <c r="B72" s="254"/>
      <c r="C72" s="462"/>
      <c r="D72" s="408"/>
      <c r="E72" s="225"/>
      <c r="F72" s="134"/>
      <c r="G72" s="134"/>
      <c r="H72" s="134"/>
      <c r="I72" s="23"/>
      <c r="J72" s="409"/>
      <c r="K72" s="232"/>
      <c r="L72" s="410"/>
      <c r="M72" s="410"/>
      <c r="N72" s="410"/>
      <c r="O72" s="401"/>
    </row>
    <row r="73" spans="1:15" ht="12.75" customHeight="1">
      <c r="A73" s="411">
        <v>7</v>
      </c>
      <c r="B73" s="239"/>
      <c r="C73" s="463" t="s">
        <v>159</v>
      </c>
      <c r="D73" s="412"/>
      <c r="E73" s="412"/>
      <c r="F73" s="412"/>
      <c r="G73" s="412"/>
      <c r="H73" s="412"/>
      <c r="I73" s="412"/>
      <c r="J73" s="413"/>
      <c r="K73" s="239"/>
      <c r="L73" s="413"/>
      <c r="M73" s="413"/>
      <c r="N73" s="413"/>
      <c r="O73" s="414">
        <f>SUM(O75:O105)</f>
        <v>11337.359999999999</v>
      </c>
    </row>
    <row r="74" spans="1:15">
      <c r="A74" s="398" t="s">
        <v>11</v>
      </c>
      <c r="B74" s="93"/>
      <c r="C74" s="253" t="s">
        <v>27</v>
      </c>
      <c r="D74" s="399"/>
      <c r="E74" s="399"/>
      <c r="F74" s="399"/>
      <c r="G74" s="399"/>
      <c r="H74" s="399"/>
      <c r="I74" s="23"/>
      <c r="J74" s="400"/>
      <c r="K74" s="92"/>
      <c r="L74" s="400"/>
      <c r="M74" s="400"/>
      <c r="N74" s="400"/>
      <c r="O74" s="401"/>
    </row>
    <row r="75" spans="1:15">
      <c r="A75" s="392" t="s">
        <v>173</v>
      </c>
      <c r="B75" s="311" t="s">
        <v>442</v>
      </c>
      <c r="C75" s="14" t="s">
        <v>443</v>
      </c>
      <c r="D75" s="394" t="s">
        <v>8</v>
      </c>
      <c r="E75" s="31">
        <v>10</v>
      </c>
      <c r="F75" s="12">
        <v>6.87</v>
      </c>
      <c r="G75" s="12">
        <v>7.97</v>
      </c>
      <c r="H75" s="12">
        <v>14.84</v>
      </c>
      <c r="I75" s="19">
        <v>148.4</v>
      </c>
      <c r="J75" s="430">
        <v>12</v>
      </c>
      <c r="K75" s="230" t="s">
        <v>8</v>
      </c>
      <c r="L75" s="402">
        <v>7.11</v>
      </c>
      <c r="M75" s="402">
        <v>6.87</v>
      </c>
      <c r="N75" s="402">
        <v>13.98</v>
      </c>
      <c r="O75" s="397">
        <f t="shared" si="6"/>
        <v>167.76</v>
      </c>
    </row>
    <row r="76" spans="1:15">
      <c r="A76" s="392" t="s">
        <v>174</v>
      </c>
      <c r="B76" s="311" t="s">
        <v>444</v>
      </c>
      <c r="C76" s="14" t="s">
        <v>445</v>
      </c>
      <c r="D76" s="394" t="s">
        <v>8</v>
      </c>
      <c r="E76" s="31">
        <v>1</v>
      </c>
      <c r="F76" s="12">
        <v>16.07</v>
      </c>
      <c r="G76" s="12">
        <v>7.97</v>
      </c>
      <c r="H76" s="12">
        <v>24.04</v>
      </c>
      <c r="I76" s="19">
        <v>24.04</v>
      </c>
      <c r="J76" s="430">
        <v>1</v>
      </c>
      <c r="K76" s="230" t="s">
        <v>8</v>
      </c>
      <c r="L76" s="402">
        <v>196.85</v>
      </c>
      <c r="M76" s="402">
        <v>8.58</v>
      </c>
      <c r="N76" s="402">
        <v>205.43</v>
      </c>
      <c r="O76" s="397">
        <f t="shared" si="6"/>
        <v>205.43</v>
      </c>
    </row>
    <row r="77" spans="1:15">
      <c r="A77" s="392" t="s">
        <v>310</v>
      </c>
      <c r="B77" s="311" t="s">
        <v>446</v>
      </c>
      <c r="C77" s="14" t="s">
        <v>160</v>
      </c>
      <c r="D77" s="394" t="s">
        <v>8</v>
      </c>
      <c r="E77" s="31">
        <v>2</v>
      </c>
      <c r="F77" s="12">
        <v>8.49</v>
      </c>
      <c r="G77" s="12">
        <v>3.99</v>
      </c>
      <c r="H77" s="12">
        <v>12.48</v>
      </c>
      <c r="I77" s="19">
        <v>24.96</v>
      </c>
      <c r="J77" s="430">
        <v>2</v>
      </c>
      <c r="K77" s="230" t="s">
        <v>8</v>
      </c>
      <c r="L77" s="402">
        <v>11.93</v>
      </c>
      <c r="M77" s="402">
        <v>5.15</v>
      </c>
      <c r="N77" s="402">
        <v>17.079999999999998</v>
      </c>
      <c r="O77" s="397">
        <f t="shared" si="6"/>
        <v>34.159999999999997</v>
      </c>
    </row>
    <row r="78" spans="1:15">
      <c r="A78" s="392" t="s">
        <v>449</v>
      </c>
      <c r="B78" s="311" t="s">
        <v>442</v>
      </c>
      <c r="C78" s="14" t="s">
        <v>443</v>
      </c>
      <c r="D78" s="394"/>
      <c r="E78" s="31"/>
      <c r="F78" s="12"/>
      <c r="G78" s="12"/>
      <c r="H78" s="12"/>
      <c r="I78" s="19"/>
      <c r="J78" s="430">
        <v>14</v>
      </c>
      <c r="K78" s="230" t="s">
        <v>8</v>
      </c>
      <c r="L78" s="312">
        <v>7.11</v>
      </c>
      <c r="M78" s="312">
        <v>6.87</v>
      </c>
      <c r="N78" s="312">
        <v>13.98</v>
      </c>
      <c r="O78" s="397">
        <f t="shared" si="6"/>
        <v>195.72</v>
      </c>
    </row>
    <row r="79" spans="1:15">
      <c r="A79" s="392" t="s">
        <v>649</v>
      </c>
      <c r="B79" s="311" t="s">
        <v>447</v>
      </c>
      <c r="C79" s="14" t="s">
        <v>448</v>
      </c>
      <c r="D79" s="394"/>
      <c r="E79" s="31"/>
      <c r="F79" s="12"/>
      <c r="G79" s="12"/>
      <c r="H79" s="12"/>
      <c r="I79" s="19"/>
      <c r="J79" s="430">
        <v>2</v>
      </c>
      <c r="K79" s="230" t="s">
        <v>8</v>
      </c>
      <c r="L79" s="402">
        <v>14.86</v>
      </c>
      <c r="M79" s="402">
        <v>1.71</v>
      </c>
      <c r="N79" s="402">
        <v>16.57</v>
      </c>
      <c r="O79" s="397">
        <f t="shared" si="6"/>
        <v>33.14</v>
      </c>
    </row>
    <row r="80" spans="1:15">
      <c r="A80" s="398" t="s">
        <v>12</v>
      </c>
      <c r="B80" s="93"/>
      <c r="C80" s="253" t="s">
        <v>334</v>
      </c>
      <c r="D80" s="399"/>
      <c r="E80" s="399"/>
      <c r="F80" s="399"/>
      <c r="G80" s="399"/>
      <c r="H80" s="399"/>
      <c r="I80" s="23"/>
      <c r="J80" s="400"/>
      <c r="K80" s="92"/>
      <c r="L80" s="400"/>
      <c r="M80" s="400"/>
      <c r="N80" s="400"/>
      <c r="O80" s="401"/>
    </row>
    <row r="81" spans="1:15">
      <c r="A81" s="392" t="s">
        <v>311</v>
      </c>
      <c r="B81" s="132" t="s">
        <v>196</v>
      </c>
      <c r="C81" s="28" t="s">
        <v>161</v>
      </c>
      <c r="D81" s="394" t="s">
        <v>8</v>
      </c>
      <c r="E81" s="31">
        <v>2</v>
      </c>
      <c r="F81" s="12">
        <v>10.15</v>
      </c>
      <c r="G81" s="12">
        <v>6.65</v>
      </c>
      <c r="H81" s="12">
        <v>16.8</v>
      </c>
      <c r="I81" s="19">
        <v>33.6</v>
      </c>
      <c r="J81" s="430">
        <v>2</v>
      </c>
      <c r="K81" s="230" t="s">
        <v>8</v>
      </c>
      <c r="L81" s="396">
        <v>12.21</v>
      </c>
      <c r="M81" s="396">
        <v>8.16</v>
      </c>
      <c r="N81" s="396">
        <v>20.37</v>
      </c>
      <c r="O81" s="397">
        <f t="shared" si="6"/>
        <v>40.74</v>
      </c>
    </row>
    <row r="82" spans="1:15">
      <c r="A82" s="392" t="s">
        <v>312</v>
      </c>
      <c r="B82" s="132" t="s">
        <v>197</v>
      </c>
      <c r="C82" s="28" t="s">
        <v>162</v>
      </c>
      <c r="D82" s="394" t="s">
        <v>8</v>
      </c>
      <c r="E82" s="31">
        <v>2</v>
      </c>
      <c r="F82" s="12">
        <v>45.18</v>
      </c>
      <c r="G82" s="12">
        <v>13.3</v>
      </c>
      <c r="H82" s="12">
        <v>58.48</v>
      </c>
      <c r="I82" s="19">
        <v>116.96</v>
      </c>
      <c r="J82" s="430">
        <v>2</v>
      </c>
      <c r="K82" s="230" t="s">
        <v>8</v>
      </c>
      <c r="L82" s="396">
        <v>47.5</v>
      </c>
      <c r="M82" s="396">
        <v>16.309999999999999</v>
      </c>
      <c r="N82" s="396">
        <v>63.81</v>
      </c>
      <c r="O82" s="397">
        <f t="shared" si="6"/>
        <v>127.62</v>
      </c>
    </row>
    <row r="83" spans="1:15">
      <c r="A83" s="392" t="s">
        <v>369</v>
      </c>
      <c r="B83" s="132" t="s">
        <v>198</v>
      </c>
      <c r="C83" s="28" t="s">
        <v>163</v>
      </c>
      <c r="D83" s="394" t="s">
        <v>8</v>
      </c>
      <c r="E83" s="31">
        <v>2</v>
      </c>
      <c r="F83" s="12">
        <v>1.7</v>
      </c>
      <c r="G83" s="12">
        <v>2.65</v>
      </c>
      <c r="H83" s="12">
        <v>4.3499999999999996</v>
      </c>
      <c r="I83" s="19">
        <v>8.6999999999999993</v>
      </c>
      <c r="J83" s="430">
        <v>2</v>
      </c>
      <c r="K83" s="230" t="s">
        <v>8</v>
      </c>
      <c r="L83" s="396">
        <v>2.15</v>
      </c>
      <c r="M83" s="396">
        <v>3.26</v>
      </c>
      <c r="N83" s="396">
        <v>5.41</v>
      </c>
      <c r="O83" s="397">
        <f t="shared" si="6"/>
        <v>10.82</v>
      </c>
    </row>
    <row r="84" spans="1:15">
      <c r="A84" s="392" t="s">
        <v>370</v>
      </c>
      <c r="B84" s="132" t="s">
        <v>199</v>
      </c>
      <c r="C84" s="28" t="s">
        <v>164</v>
      </c>
      <c r="D84" s="394" t="s">
        <v>8</v>
      </c>
      <c r="E84" s="31">
        <v>2</v>
      </c>
      <c r="F84" s="12">
        <v>21.51</v>
      </c>
      <c r="G84" s="12">
        <v>1.32</v>
      </c>
      <c r="H84" s="12">
        <v>22.83</v>
      </c>
      <c r="I84" s="19">
        <v>45.66</v>
      </c>
      <c r="J84" s="430">
        <v>2</v>
      </c>
      <c r="K84" s="230" t="s">
        <v>8</v>
      </c>
      <c r="L84" s="396">
        <v>26.86</v>
      </c>
      <c r="M84" s="396">
        <v>1.63</v>
      </c>
      <c r="N84" s="396">
        <v>28.49</v>
      </c>
      <c r="O84" s="397">
        <f t="shared" si="6"/>
        <v>56.98</v>
      </c>
    </row>
    <row r="85" spans="1:15">
      <c r="A85" s="392" t="s">
        <v>371</v>
      </c>
      <c r="B85" s="132" t="s">
        <v>200</v>
      </c>
      <c r="C85" s="28" t="s">
        <v>165</v>
      </c>
      <c r="D85" s="394" t="s">
        <v>9</v>
      </c>
      <c r="E85" s="31">
        <v>10</v>
      </c>
      <c r="F85" s="12">
        <v>2.75</v>
      </c>
      <c r="G85" s="12">
        <v>2.65</v>
      </c>
      <c r="H85" s="12">
        <v>5.4</v>
      </c>
      <c r="I85" s="19">
        <v>54</v>
      </c>
      <c r="J85" s="430">
        <v>10</v>
      </c>
      <c r="K85" s="230" t="s">
        <v>9</v>
      </c>
      <c r="L85" s="396">
        <v>3.65</v>
      </c>
      <c r="M85" s="396">
        <v>3.26</v>
      </c>
      <c r="N85" s="396">
        <v>6.91</v>
      </c>
      <c r="O85" s="397">
        <f t="shared" si="6"/>
        <v>69.099999999999994</v>
      </c>
    </row>
    <row r="86" spans="1:15">
      <c r="A86" s="398" t="s">
        <v>113</v>
      </c>
      <c r="B86" s="93"/>
      <c r="C86" s="253" t="s">
        <v>564</v>
      </c>
      <c r="D86" s="399" t="s">
        <v>1</v>
      </c>
      <c r="E86" s="399"/>
      <c r="F86" s="399"/>
      <c r="G86" s="399"/>
      <c r="H86" s="399"/>
      <c r="I86" s="23"/>
      <c r="J86" s="400"/>
      <c r="K86" s="92"/>
      <c r="L86" s="400"/>
      <c r="M86" s="400"/>
      <c r="N86" s="400"/>
      <c r="O86" s="401"/>
    </row>
    <row r="87" spans="1:15">
      <c r="A87" s="392" t="s">
        <v>540</v>
      </c>
      <c r="B87" s="311" t="s">
        <v>254</v>
      </c>
      <c r="C87" s="14" t="s">
        <v>109</v>
      </c>
      <c r="D87" s="394" t="s">
        <v>19</v>
      </c>
      <c r="E87" s="31">
        <v>7</v>
      </c>
      <c r="F87" s="12">
        <v>4.7</v>
      </c>
      <c r="G87" s="12">
        <v>9.0500000000000007</v>
      </c>
      <c r="H87" s="12">
        <v>13.75</v>
      </c>
      <c r="I87" s="19">
        <v>96.25</v>
      </c>
      <c r="J87" s="430">
        <v>7</v>
      </c>
      <c r="K87" s="230" t="s">
        <v>8</v>
      </c>
      <c r="L87" s="402">
        <v>5.36</v>
      </c>
      <c r="M87" s="402">
        <v>11.68</v>
      </c>
      <c r="N87" s="402">
        <v>17.04</v>
      </c>
      <c r="O87" s="397">
        <f t="shared" si="6"/>
        <v>119.28</v>
      </c>
    </row>
    <row r="88" spans="1:15">
      <c r="A88" s="392" t="s">
        <v>541</v>
      </c>
      <c r="B88" s="311" t="s">
        <v>450</v>
      </c>
      <c r="C88" s="14" t="s">
        <v>110</v>
      </c>
      <c r="D88" s="394" t="s">
        <v>19</v>
      </c>
      <c r="E88" s="31">
        <v>8</v>
      </c>
      <c r="F88" s="12">
        <v>8.73</v>
      </c>
      <c r="G88" s="12">
        <v>9.3000000000000007</v>
      </c>
      <c r="H88" s="12">
        <v>18.03</v>
      </c>
      <c r="I88" s="19">
        <v>144.24</v>
      </c>
      <c r="J88" s="430">
        <v>2</v>
      </c>
      <c r="K88" s="230" t="s">
        <v>8</v>
      </c>
      <c r="L88" s="402">
        <v>12.82</v>
      </c>
      <c r="M88" s="402">
        <v>12.02</v>
      </c>
      <c r="N88" s="402">
        <v>24.84</v>
      </c>
      <c r="O88" s="397">
        <f t="shared" si="6"/>
        <v>49.68</v>
      </c>
    </row>
    <row r="89" spans="1:15">
      <c r="A89" s="392" t="s">
        <v>542</v>
      </c>
      <c r="B89" s="311" t="s">
        <v>451</v>
      </c>
      <c r="C89" s="14" t="s">
        <v>111</v>
      </c>
      <c r="D89" s="394" t="s">
        <v>19</v>
      </c>
      <c r="E89" s="31">
        <v>1</v>
      </c>
      <c r="F89" s="12">
        <v>12.25</v>
      </c>
      <c r="G89" s="12">
        <v>13.3</v>
      </c>
      <c r="H89" s="12">
        <v>25.55</v>
      </c>
      <c r="I89" s="19">
        <v>25.55</v>
      </c>
      <c r="J89" s="430">
        <v>2</v>
      </c>
      <c r="K89" s="230" t="s">
        <v>8</v>
      </c>
      <c r="L89" s="402">
        <v>15.5</v>
      </c>
      <c r="M89" s="402">
        <v>17.18</v>
      </c>
      <c r="N89" s="402">
        <v>32.68</v>
      </c>
      <c r="O89" s="397">
        <f t="shared" si="6"/>
        <v>65.36</v>
      </c>
    </row>
    <row r="90" spans="1:15">
      <c r="A90" s="392" t="s">
        <v>543</v>
      </c>
      <c r="B90" s="311" t="s">
        <v>452</v>
      </c>
      <c r="C90" s="14" t="s">
        <v>453</v>
      </c>
      <c r="D90" s="394" t="s">
        <v>19</v>
      </c>
      <c r="E90" s="31">
        <v>2</v>
      </c>
      <c r="F90" s="12">
        <v>10.039999999999999</v>
      </c>
      <c r="G90" s="12">
        <v>7.97</v>
      </c>
      <c r="H90" s="12">
        <v>18.010000000000002</v>
      </c>
      <c r="I90" s="19">
        <v>36.020000000000003</v>
      </c>
      <c r="J90" s="430">
        <v>2</v>
      </c>
      <c r="K90" s="230" t="s">
        <v>8</v>
      </c>
      <c r="L90" s="402">
        <v>13.18</v>
      </c>
      <c r="M90" s="402">
        <v>10.31</v>
      </c>
      <c r="N90" s="402">
        <v>23.49</v>
      </c>
      <c r="O90" s="397">
        <f t="shared" si="6"/>
        <v>46.98</v>
      </c>
    </row>
    <row r="91" spans="1:15">
      <c r="A91" s="398" t="s">
        <v>114</v>
      </c>
      <c r="B91" s="93"/>
      <c r="C91" s="253" t="s">
        <v>565</v>
      </c>
      <c r="D91" s="399"/>
      <c r="E91" s="399"/>
      <c r="F91" s="399"/>
      <c r="G91" s="399"/>
      <c r="H91" s="399"/>
      <c r="I91" s="23"/>
      <c r="J91" s="400"/>
      <c r="K91" s="92"/>
      <c r="L91" s="400"/>
      <c r="M91" s="400"/>
      <c r="N91" s="400"/>
      <c r="O91" s="401"/>
    </row>
    <row r="92" spans="1:15">
      <c r="A92" s="392" t="s">
        <v>544</v>
      </c>
      <c r="B92" s="311" t="s">
        <v>454</v>
      </c>
      <c r="C92" s="14" t="s">
        <v>112</v>
      </c>
      <c r="D92" s="394" t="s">
        <v>19</v>
      </c>
      <c r="E92" s="31">
        <v>10</v>
      </c>
      <c r="F92" s="12">
        <v>8.56</v>
      </c>
      <c r="G92" s="12">
        <v>7.97</v>
      </c>
      <c r="H92" s="12">
        <v>16.53</v>
      </c>
      <c r="I92" s="19">
        <v>165.3</v>
      </c>
      <c r="J92" s="430">
        <v>10</v>
      </c>
      <c r="K92" s="230" t="s">
        <v>8</v>
      </c>
      <c r="L92" s="402">
        <v>11.14</v>
      </c>
      <c r="M92" s="402">
        <v>10.31</v>
      </c>
      <c r="N92" s="402">
        <v>21.45</v>
      </c>
      <c r="O92" s="397">
        <f t="shared" si="6"/>
        <v>214.5</v>
      </c>
    </row>
    <row r="93" spans="1:15">
      <c r="A93" s="392" t="s">
        <v>545</v>
      </c>
      <c r="B93" s="9" t="s">
        <v>95</v>
      </c>
      <c r="C93" s="28" t="s">
        <v>108</v>
      </c>
      <c r="D93" s="394" t="s">
        <v>19</v>
      </c>
      <c r="E93" s="31">
        <v>5</v>
      </c>
      <c r="F93" s="12">
        <v>1.1599999999999999</v>
      </c>
      <c r="G93" s="12">
        <v>0.51</v>
      </c>
      <c r="H93" s="12">
        <v>1.67</v>
      </c>
      <c r="I93" s="19">
        <v>8.35</v>
      </c>
      <c r="J93" s="430">
        <v>2</v>
      </c>
      <c r="K93" s="230" t="s">
        <v>8</v>
      </c>
      <c r="L93" s="425">
        <v>2.4500000000000002</v>
      </c>
      <c r="M93" s="425">
        <v>1.2</v>
      </c>
      <c r="N93" s="425">
        <f>L93+M93</f>
        <v>3.6500000000000004</v>
      </c>
      <c r="O93" s="397">
        <f t="shared" si="6"/>
        <v>7.3000000000000007</v>
      </c>
    </row>
    <row r="94" spans="1:15">
      <c r="A94" s="398" t="s">
        <v>546</v>
      </c>
      <c r="B94" s="93"/>
      <c r="C94" s="253" t="s">
        <v>31</v>
      </c>
      <c r="D94" s="399"/>
      <c r="E94" s="399"/>
      <c r="F94" s="399"/>
      <c r="G94" s="399"/>
      <c r="H94" s="399"/>
      <c r="I94" s="23"/>
      <c r="J94" s="400"/>
      <c r="K94" s="92"/>
      <c r="L94" s="400"/>
      <c r="M94" s="400"/>
      <c r="N94" s="400"/>
      <c r="O94" s="401"/>
    </row>
    <row r="95" spans="1:15" ht="30">
      <c r="A95" s="392" t="s">
        <v>547</v>
      </c>
      <c r="B95" s="132" t="s">
        <v>237</v>
      </c>
      <c r="C95" s="468" t="s">
        <v>235</v>
      </c>
      <c r="D95" s="394" t="s">
        <v>19</v>
      </c>
      <c r="E95" s="31">
        <v>20</v>
      </c>
      <c r="F95" s="12">
        <v>143.69</v>
      </c>
      <c r="G95" s="12">
        <v>10.64</v>
      </c>
      <c r="H95" s="12">
        <v>154.33000000000001</v>
      </c>
      <c r="I95" s="19">
        <v>3086.6000000000004</v>
      </c>
      <c r="J95" s="430">
        <v>20</v>
      </c>
      <c r="K95" s="230" t="s">
        <v>62</v>
      </c>
      <c r="L95" s="396">
        <v>183.23</v>
      </c>
      <c r="M95" s="396">
        <v>13.04</v>
      </c>
      <c r="N95" s="396">
        <v>196.27</v>
      </c>
      <c r="O95" s="397">
        <f t="shared" si="6"/>
        <v>3925.4</v>
      </c>
    </row>
    <row r="96" spans="1:15">
      <c r="A96" s="392" t="s">
        <v>548</v>
      </c>
      <c r="B96" s="132" t="s">
        <v>238</v>
      </c>
      <c r="C96" s="28" t="s">
        <v>236</v>
      </c>
      <c r="D96" s="394" t="s">
        <v>19</v>
      </c>
      <c r="E96" s="31">
        <v>21</v>
      </c>
      <c r="F96" s="12">
        <v>54.81</v>
      </c>
      <c r="G96" s="12">
        <v>10.64</v>
      </c>
      <c r="H96" s="12">
        <v>65.45</v>
      </c>
      <c r="I96" s="19">
        <v>1374.45</v>
      </c>
      <c r="J96" s="430">
        <v>21</v>
      </c>
      <c r="K96" s="230" t="s">
        <v>62</v>
      </c>
      <c r="L96" s="396">
        <v>134.93</v>
      </c>
      <c r="M96" s="396">
        <v>13.04</v>
      </c>
      <c r="N96" s="396">
        <v>147.97</v>
      </c>
      <c r="O96" s="397">
        <f t="shared" si="6"/>
        <v>3107.37</v>
      </c>
    </row>
    <row r="97" spans="1:15">
      <c r="A97" s="392" t="s">
        <v>549</v>
      </c>
      <c r="B97" s="132" t="s">
        <v>239</v>
      </c>
      <c r="C97" s="28" t="s">
        <v>158</v>
      </c>
      <c r="D97" s="394" t="s">
        <v>9</v>
      </c>
      <c r="E97" s="31">
        <v>50</v>
      </c>
      <c r="F97" s="12">
        <v>2.63</v>
      </c>
      <c r="G97" s="12">
        <v>1.48</v>
      </c>
      <c r="H97" s="12">
        <v>4.1100000000000003</v>
      </c>
      <c r="I97" s="19">
        <v>205.50000000000003</v>
      </c>
      <c r="J97" s="430">
        <v>50</v>
      </c>
      <c r="K97" s="230" t="s">
        <v>9</v>
      </c>
      <c r="L97" s="396">
        <v>3.28</v>
      </c>
      <c r="M97" s="396">
        <v>9.24</v>
      </c>
      <c r="N97" s="396">
        <v>12.52</v>
      </c>
      <c r="O97" s="397">
        <f t="shared" si="6"/>
        <v>626</v>
      </c>
    </row>
    <row r="98" spans="1:15">
      <c r="A98" s="398" t="s">
        <v>550</v>
      </c>
      <c r="B98" s="93"/>
      <c r="C98" s="253" t="s">
        <v>30</v>
      </c>
      <c r="D98" s="399"/>
      <c r="E98" s="399"/>
      <c r="F98" s="399"/>
      <c r="G98" s="399"/>
      <c r="H98" s="399"/>
      <c r="I98" s="23"/>
      <c r="J98" s="400"/>
      <c r="K98" s="92"/>
      <c r="L98" s="400"/>
      <c r="M98" s="400"/>
      <c r="N98" s="400"/>
      <c r="O98" s="401"/>
    </row>
    <row r="99" spans="1:15">
      <c r="A99" s="392" t="s">
        <v>551</v>
      </c>
      <c r="B99" s="132" t="s">
        <v>210</v>
      </c>
      <c r="C99" s="28" t="s">
        <v>288</v>
      </c>
      <c r="D99" s="394" t="s">
        <v>19</v>
      </c>
      <c r="E99" s="31">
        <v>40</v>
      </c>
      <c r="F99" s="12">
        <v>7.92</v>
      </c>
      <c r="G99" s="12">
        <v>2.2000000000000002</v>
      </c>
      <c r="H99" s="12">
        <v>10.119999999999999</v>
      </c>
      <c r="I99" s="19">
        <v>404.79999999999995</v>
      </c>
      <c r="J99" s="430">
        <v>21</v>
      </c>
      <c r="K99" s="230" t="s">
        <v>8</v>
      </c>
      <c r="L99" s="396">
        <v>11.11</v>
      </c>
      <c r="M99" s="396">
        <v>2.7</v>
      </c>
      <c r="N99" s="396">
        <v>13.81</v>
      </c>
      <c r="O99" s="397">
        <f t="shared" si="6"/>
        <v>290.01</v>
      </c>
    </row>
    <row r="100" spans="1:15">
      <c r="A100" s="392" t="s">
        <v>552</v>
      </c>
      <c r="B100" s="132" t="s">
        <v>241</v>
      </c>
      <c r="C100" s="28" t="s">
        <v>240</v>
      </c>
      <c r="D100" s="394" t="s">
        <v>19</v>
      </c>
      <c r="E100" s="31">
        <v>15</v>
      </c>
      <c r="F100" s="12">
        <v>5.76</v>
      </c>
      <c r="G100" s="12">
        <v>2.2000000000000002</v>
      </c>
      <c r="H100" s="12">
        <v>7.96</v>
      </c>
      <c r="I100" s="19">
        <v>119.4</v>
      </c>
      <c r="J100" s="430">
        <v>40</v>
      </c>
      <c r="K100" s="230" t="s">
        <v>8</v>
      </c>
      <c r="L100" s="396">
        <v>34.869999999999997</v>
      </c>
      <c r="M100" s="396">
        <v>2.7</v>
      </c>
      <c r="N100" s="396">
        <v>37.57</v>
      </c>
      <c r="O100" s="397">
        <f t="shared" si="6"/>
        <v>1502.8</v>
      </c>
    </row>
    <row r="101" spans="1:15">
      <c r="A101" s="398" t="s">
        <v>553</v>
      </c>
      <c r="B101" s="93"/>
      <c r="C101" s="253" t="s">
        <v>363</v>
      </c>
      <c r="D101" s="399"/>
      <c r="E101" s="399"/>
      <c r="F101" s="399"/>
      <c r="G101" s="399"/>
      <c r="H101" s="399"/>
      <c r="I101" s="23"/>
      <c r="J101" s="400"/>
      <c r="K101" s="92"/>
      <c r="L101" s="400"/>
      <c r="M101" s="400"/>
      <c r="N101" s="400"/>
      <c r="O101" s="401"/>
    </row>
    <row r="102" spans="1:15">
      <c r="A102" s="392" t="s">
        <v>554</v>
      </c>
      <c r="B102" s="132" t="s">
        <v>620</v>
      </c>
      <c r="C102" s="14" t="s">
        <v>621</v>
      </c>
      <c r="D102" s="394" t="s">
        <v>9</v>
      </c>
      <c r="E102" s="31">
        <v>50</v>
      </c>
      <c r="F102" s="12">
        <v>1.5</v>
      </c>
      <c r="G102" s="12">
        <v>2.13</v>
      </c>
      <c r="H102" s="12">
        <v>3.63</v>
      </c>
      <c r="I102" s="19">
        <v>181.5</v>
      </c>
      <c r="J102" s="430">
        <v>50</v>
      </c>
      <c r="K102" s="230" t="s">
        <v>9</v>
      </c>
      <c r="L102" s="402">
        <v>1.35</v>
      </c>
      <c r="M102" s="402">
        <v>3.1</v>
      </c>
      <c r="N102" s="402">
        <v>4.45</v>
      </c>
      <c r="O102" s="397">
        <f t="shared" ref="O102:O139" si="7">N102*J102</f>
        <v>222.5</v>
      </c>
    </row>
    <row r="103" spans="1:15">
      <c r="A103" s="398" t="s">
        <v>555</v>
      </c>
      <c r="B103" s="93"/>
      <c r="C103" s="253" t="s">
        <v>314</v>
      </c>
      <c r="D103" s="399"/>
      <c r="E103" s="399"/>
      <c r="F103" s="399"/>
      <c r="G103" s="399"/>
      <c r="H103" s="399"/>
      <c r="I103" s="23"/>
      <c r="J103" s="400"/>
      <c r="K103" s="92"/>
      <c r="L103" s="400"/>
      <c r="M103" s="400"/>
      <c r="N103" s="400"/>
      <c r="O103" s="401"/>
    </row>
    <row r="104" spans="1:15">
      <c r="A104" s="392" t="s">
        <v>556</v>
      </c>
      <c r="B104" s="132" t="s">
        <v>242</v>
      </c>
      <c r="C104" s="28" t="s">
        <v>115</v>
      </c>
      <c r="D104" s="394" t="s">
        <v>8</v>
      </c>
      <c r="E104" s="31">
        <v>3</v>
      </c>
      <c r="F104" s="12">
        <v>11.74</v>
      </c>
      <c r="G104" s="12">
        <v>7.97</v>
      </c>
      <c r="H104" s="12">
        <v>19.71</v>
      </c>
      <c r="I104" s="19">
        <v>59.13</v>
      </c>
      <c r="J104" s="430">
        <v>3</v>
      </c>
      <c r="K104" s="230" t="s">
        <v>8</v>
      </c>
      <c r="L104" s="396">
        <v>14.79</v>
      </c>
      <c r="M104" s="396">
        <v>9.7799999999999994</v>
      </c>
      <c r="N104" s="396">
        <v>24.57</v>
      </c>
      <c r="O104" s="397">
        <f t="shared" si="7"/>
        <v>73.710000000000008</v>
      </c>
    </row>
    <row r="105" spans="1:15">
      <c r="A105" s="392" t="s">
        <v>557</v>
      </c>
      <c r="B105" s="132" t="s">
        <v>243</v>
      </c>
      <c r="C105" s="28" t="s">
        <v>116</v>
      </c>
      <c r="D105" s="394" t="s">
        <v>9</v>
      </c>
      <c r="E105" s="31">
        <v>20</v>
      </c>
      <c r="F105" s="12">
        <v>0.25</v>
      </c>
      <c r="G105" s="12">
        <v>2.13</v>
      </c>
      <c r="H105" s="12">
        <v>2.38</v>
      </c>
      <c r="I105" s="19">
        <v>47.599999999999994</v>
      </c>
      <c r="J105" s="430">
        <v>50</v>
      </c>
      <c r="K105" s="230" t="s">
        <v>9</v>
      </c>
      <c r="L105" s="396">
        <v>0.28999999999999998</v>
      </c>
      <c r="M105" s="396">
        <v>2.61</v>
      </c>
      <c r="N105" s="396">
        <v>2.9</v>
      </c>
      <c r="O105" s="397">
        <f t="shared" si="7"/>
        <v>145</v>
      </c>
    </row>
    <row r="106" spans="1:15">
      <c r="A106" s="407"/>
      <c r="B106" s="254"/>
      <c r="C106" s="462"/>
      <c r="D106" s="408"/>
      <c r="E106" s="225"/>
      <c r="F106" s="134"/>
      <c r="G106" s="134"/>
      <c r="H106" s="134"/>
      <c r="I106" s="23"/>
      <c r="J106" s="409"/>
      <c r="K106" s="232"/>
      <c r="L106" s="410"/>
      <c r="M106" s="410"/>
      <c r="N106" s="410"/>
      <c r="O106" s="401"/>
    </row>
    <row r="107" spans="1:15" ht="12.75" customHeight="1">
      <c r="A107" s="411">
        <v>8</v>
      </c>
      <c r="B107" s="239"/>
      <c r="C107" s="463" t="s">
        <v>88</v>
      </c>
      <c r="D107" s="412"/>
      <c r="E107" s="412"/>
      <c r="F107" s="412"/>
      <c r="G107" s="412"/>
      <c r="H107" s="412"/>
      <c r="I107" s="412"/>
      <c r="J107" s="413"/>
      <c r="K107" s="239"/>
      <c r="L107" s="413"/>
      <c r="M107" s="413"/>
      <c r="N107" s="413"/>
      <c r="O107" s="414">
        <f>SUM(O109:O126)</f>
        <v>4246.5084999999999</v>
      </c>
    </row>
    <row r="108" spans="1:15">
      <c r="A108" s="398" t="s">
        <v>428</v>
      </c>
      <c r="B108" s="93"/>
      <c r="C108" s="253" t="s">
        <v>644</v>
      </c>
      <c r="D108" s="399"/>
      <c r="E108" s="399"/>
      <c r="F108" s="399"/>
      <c r="G108" s="399"/>
      <c r="H108" s="399"/>
      <c r="I108" s="23"/>
      <c r="J108" s="400"/>
      <c r="K108" s="92"/>
      <c r="L108" s="400"/>
      <c r="M108" s="400"/>
      <c r="N108" s="400"/>
      <c r="O108" s="401"/>
    </row>
    <row r="109" spans="1:15">
      <c r="A109" s="392" t="s">
        <v>558</v>
      </c>
      <c r="B109" s="132" t="s">
        <v>244</v>
      </c>
      <c r="C109" s="21" t="s">
        <v>169</v>
      </c>
      <c r="D109" s="394" t="s">
        <v>5</v>
      </c>
      <c r="E109" s="11">
        <v>0.27</v>
      </c>
      <c r="F109" s="12">
        <v>221.88</v>
      </c>
      <c r="G109" s="12">
        <v>68.16</v>
      </c>
      <c r="H109" s="12">
        <v>290.04000000000002</v>
      </c>
      <c r="I109" s="19">
        <v>78.310800000000015</v>
      </c>
      <c r="J109" s="425">
        <v>0.27</v>
      </c>
      <c r="K109" s="189" t="s">
        <v>5</v>
      </c>
      <c r="L109" s="396">
        <v>233.21</v>
      </c>
      <c r="M109" s="396">
        <v>83.46</v>
      </c>
      <c r="N109" s="396">
        <v>316.67</v>
      </c>
      <c r="O109" s="397">
        <f t="shared" si="7"/>
        <v>85.500900000000016</v>
      </c>
    </row>
    <row r="110" spans="1:15">
      <c r="A110" s="392" t="s">
        <v>559</v>
      </c>
      <c r="B110" s="132" t="s">
        <v>245</v>
      </c>
      <c r="C110" s="21" t="s">
        <v>170</v>
      </c>
      <c r="D110" s="394" t="s">
        <v>5</v>
      </c>
      <c r="E110" s="11">
        <v>0.27</v>
      </c>
      <c r="F110" s="12">
        <v>0</v>
      </c>
      <c r="G110" s="12">
        <v>95.66</v>
      </c>
      <c r="H110" s="12">
        <v>95.66</v>
      </c>
      <c r="I110" s="19">
        <v>25.828200000000002</v>
      </c>
      <c r="J110" s="425">
        <v>0.27</v>
      </c>
      <c r="K110" s="189" t="s">
        <v>5</v>
      </c>
      <c r="L110" s="396">
        <v>0</v>
      </c>
      <c r="M110" s="396">
        <v>117.18</v>
      </c>
      <c r="N110" s="396">
        <v>117.18</v>
      </c>
      <c r="O110" s="397">
        <f t="shared" si="7"/>
        <v>31.638600000000004</v>
      </c>
    </row>
    <row r="111" spans="1:15">
      <c r="A111" s="392" t="s">
        <v>560</v>
      </c>
      <c r="B111" s="132" t="s">
        <v>246</v>
      </c>
      <c r="C111" s="21" t="s">
        <v>171</v>
      </c>
      <c r="D111" s="394" t="s">
        <v>16</v>
      </c>
      <c r="E111" s="11">
        <v>18</v>
      </c>
      <c r="F111" s="12">
        <v>3.52</v>
      </c>
      <c r="G111" s="12">
        <v>1.43</v>
      </c>
      <c r="H111" s="12">
        <v>4.95</v>
      </c>
      <c r="I111" s="19">
        <v>89.100000000000009</v>
      </c>
      <c r="J111" s="425">
        <v>18</v>
      </c>
      <c r="K111" s="189" t="s">
        <v>16</v>
      </c>
      <c r="L111" s="396">
        <v>3.67</v>
      </c>
      <c r="M111" s="396">
        <v>1.75</v>
      </c>
      <c r="N111" s="396">
        <v>5.42</v>
      </c>
      <c r="O111" s="397">
        <f t="shared" si="7"/>
        <v>97.56</v>
      </c>
    </row>
    <row r="112" spans="1:15">
      <c r="A112" s="392" t="s">
        <v>561</v>
      </c>
      <c r="B112" s="132" t="s">
        <v>247</v>
      </c>
      <c r="C112" s="21" t="s">
        <v>53</v>
      </c>
      <c r="D112" s="394" t="s">
        <v>3</v>
      </c>
      <c r="E112" s="11">
        <v>3.2</v>
      </c>
      <c r="F112" s="12">
        <v>65.56</v>
      </c>
      <c r="G112" s="12">
        <v>36.6</v>
      </c>
      <c r="H112" s="12">
        <v>102.16</v>
      </c>
      <c r="I112" s="19">
        <v>326.91200000000003</v>
      </c>
      <c r="J112" s="395">
        <v>3.2</v>
      </c>
      <c r="K112" s="186" t="s">
        <v>3</v>
      </c>
      <c r="L112" s="396">
        <v>70.59</v>
      </c>
      <c r="M112" s="396">
        <v>44.87</v>
      </c>
      <c r="N112" s="396">
        <v>115.46</v>
      </c>
      <c r="O112" s="397">
        <f t="shared" si="7"/>
        <v>369.47199999999998</v>
      </c>
    </row>
    <row r="113" spans="1:15">
      <c r="A113" s="392" t="s">
        <v>562</v>
      </c>
      <c r="B113" s="311" t="s">
        <v>268</v>
      </c>
      <c r="C113" s="14" t="s">
        <v>563</v>
      </c>
      <c r="D113" s="394"/>
      <c r="E113" s="11"/>
      <c r="F113" s="12"/>
      <c r="G113" s="12"/>
      <c r="H113" s="12"/>
      <c r="I113" s="19"/>
      <c r="J113" s="395">
        <v>8</v>
      </c>
      <c r="K113" s="186" t="s">
        <v>8</v>
      </c>
      <c r="L113" s="402">
        <v>40.229999999999997</v>
      </c>
      <c r="M113" s="402">
        <v>3.15</v>
      </c>
      <c r="N113" s="402">
        <v>43.38</v>
      </c>
      <c r="O113" s="397">
        <f t="shared" si="7"/>
        <v>347.04</v>
      </c>
    </row>
    <row r="114" spans="1:15">
      <c r="A114" s="398" t="s">
        <v>429</v>
      </c>
      <c r="B114" s="93"/>
      <c r="C114" s="253" t="s">
        <v>341</v>
      </c>
      <c r="D114" s="399"/>
      <c r="E114" s="399"/>
      <c r="F114" s="399"/>
      <c r="G114" s="399"/>
      <c r="H114" s="399"/>
      <c r="I114" s="23"/>
      <c r="J114" s="400"/>
      <c r="K114" s="92"/>
      <c r="L114" s="400"/>
      <c r="M114" s="400"/>
      <c r="N114" s="400"/>
      <c r="O114" s="401"/>
    </row>
    <row r="115" spans="1:15" ht="30">
      <c r="A115" s="392" t="s">
        <v>337</v>
      </c>
      <c r="B115" s="132" t="s">
        <v>248</v>
      </c>
      <c r="C115" s="21" t="s">
        <v>340</v>
      </c>
      <c r="D115" s="394" t="s">
        <v>3</v>
      </c>
      <c r="E115" s="11">
        <v>1.73</v>
      </c>
      <c r="F115" s="12">
        <v>296.75</v>
      </c>
      <c r="G115" s="12">
        <v>12.2</v>
      </c>
      <c r="H115" s="12">
        <v>308.95</v>
      </c>
      <c r="I115" s="19">
        <v>534.48349999999994</v>
      </c>
      <c r="J115" s="395">
        <v>2</v>
      </c>
      <c r="K115" s="186" t="s">
        <v>8</v>
      </c>
      <c r="L115" s="396">
        <v>375.09</v>
      </c>
      <c r="M115" s="396">
        <v>14.96</v>
      </c>
      <c r="N115" s="396">
        <v>390.05</v>
      </c>
      <c r="O115" s="397">
        <f t="shared" si="7"/>
        <v>780.1</v>
      </c>
    </row>
    <row r="116" spans="1:15">
      <c r="A116" s="392" t="s">
        <v>338</v>
      </c>
      <c r="B116" s="132" t="s">
        <v>249</v>
      </c>
      <c r="C116" s="21" t="s">
        <v>61</v>
      </c>
      <c r="D116" s="394" t="s">
        <v>62</v>
      </c>
      <c r="E116" s="11">
        <v>2</v>
      </c>
      <c r="F116" s="12">
        <v>161.37</v>
      </c>
      <c r="G116" s="12">
        <v>36.6</v>
      </c>
      <c r="H116" s="12">
        <v>197.97</v>
      </c>
      <c r="I116" s="19">
        <v>395.94</v>
      </c>
      <c r="J116" s="395">
        <v>2</v>
      </c>
      <c r="K116" s="186" t="s">
        <v>8</v>
      </c>
      <c r="L116" s="396">
        <v>105.22</v>
      </c>
      <c r="M116" s="396">
        <v>44.87</v>
      </c>
      <c r="N116" s="396">
        <v>150.09</v>
      </c>
      <c r="O116" s="397">
        <f t="shared" si="7"/>
        <v>300.18</v>
      </c>
    </row>
    <row r="117" spans="1:15">
      <c r="A117" s="392" t="s">
        <v>339</v>
      </c>
      <c r="B117" s="132" t="s">
        <v>250</v>
      </c>
      <c r="C117" s="21" t="s">
        <v>63</v>
      </c>
      <c r="D117" s="394" t="s">
        <v>9</v>
      </c>
      <c r="E117" s="11">
        <v>14.96</v>
      </c>
      <c r="F117" s="12">
        <v>2.3199999999999998</v>
      </c>
      <c r="G117" s="12">
        <v>1.22</v>
      </c>
      <c r="H117" s="12">
        <v>3.54</v>
      </c>
      <c r="I117" s="19">
        <v>52.958400000000005</v>
      </c>
      <c r="J117" s="395">
        <v>14.65</v>
      </c>
      <c r="K117" s="186" t="s">
        <v>8</v>
      </c>
      <c r="L117" s="396">
        <v>3.08</v>
      </c>
      <c r="M117" s="396">
        <v>1.5</v>
      </c>
      <c r="N117" s="396">
        <v>4.58</v>
      </c>
      <c r="O117" s="397">
        <f t="shared" si="7"/>
        <v>67.097000000000008</v>
      </c>
    </row>
    <row r="118" spans="1:15" ht="30">
      <c r="A118" s="398" t="s">
        <v>342</v>
      </c>
      <c r="B118" s="93"/>
      <c r="C118" s="253" t="s">
        <v>77</v>
      </c>
      <c r="D118" s="399" t="s">
        <v>3</v>
      </c>
      <c r="E118" s="399">
        <v>27.05</v>
      </c>
      <c r="F118" s="399">
        <v>3.1</v>
      </c>
      <c r="G118" s="399">
        <v>10.75</v>
      </c>
      <c r="H118" s="399">
        <v>13.85</v>
      </c>
      <c r="I118" s="23">
        <v>374.64249999999998</v>
      </c>
      <c r="J118" s="400"/>
      <c r="K118" s="92"/>
      <c r="L118" s="400"/>
      <c r="M118" s="400"/>
      <c r="N118" s="400"/>
      <c r="O118" s="401"/>
    </row>
    <row r="119" spans="1:15">
      <c r="A119" s="392" t="s">
        <v>343</v>
      </c>
      <c r="B119" s="311" t="s">
        <v>455</v>
      </c>
      <c r="C119" s="14" t="s">
        <v>456</v>
      </c>
      <c r="D119" s="394" t="s">
        <v>3</v>
      </c>
      <c r="E119" s="11">
        <v>27.5</v>
      </c>
      <c r="F119" s="12">
        <v>7.03</v>
      </c>
      <c r="G119" s="12">
        <v>7.86</v>
      </c>
      <c r="H119" s="12">
        <v>14.89</v>
      </c>
      <c r="I119" s="19">
        <v>409.47500000000002</v>
      </c>
      <c r="J119" s="395">
        <v>40</v>
      </c>
      <c r="K119" s="186" t="s">
        <v>3</v>
      </c>
      <c r="L119" s="402">
        <v>3.83</v>
      </c>
      <c r="M119" s="402">
        <v>13.94</v>
      </c>
      <c r="N119" s="402">
        <v>17.77</v>
      </c>
      <c r="O119" s="397">
        <f t="shared" si="7"/>
        <v>710.8</v>
      </c>
    </row>
    <row r="120" spans="1:15">
      <c r="A120" s="392" t="s">
        <v>344</v>
      </c>
      <c r="B120" s="311" t="s">
        <v>227</v>
      </c>
      <c r="C120" s="14" t="s">
        <v>172</v>
      </c>
      <c r="D120" s="394" t="s">
        <v>3</v>
      </c>
      <c r="E120" s="11">
        <v>30.5</v>
      </c>
      <c r="F120" s="12">
        <v>7.03</v>
      </c>
      <c r="G120" s="12">
        <v>7.86</v>
      </c>
      <c r="H120" s="12">
        <v>14.89</v>
      </c>
      <c r="I120" s="19">
        <v>454.14500000000004</v>
      </c>
      <c r="J120" s="395">
        <v>40</v>
      </c>
      <c r="K120" s="186" t="s">
        <v>3</v>
      </c>
      <c r="L120" s="402">
        <v>7.42</v>
      </c>
      <c r="M120" s="402">
        <v>10.19</v>
      </c>
      <c r="N120" s="402">
        <v>17.61</v>
      </c>
      <c r="O120" s="397">
        <f t="shared" si="7"/>
        <v>704.4</v>
      </c>
    </row>
    <row r="121" spans="1:15">
      <c r="A121" s="398" t="s">
        <v>345</v>
      </c>
      <c r="B121" s="93"/>
      <c r="C121" s="253" t="s">
        <v>87</v>
      </c>
      <c r="D121" s="399"/>
      <c r="E121" s="399"/>
      <c r="F121" s="399"/>
      <c r="G121" s="399"/>
      <c r="H121" s="399"/>
      <c r="I121" s="23"/>
      <c r="J121" s="400"/>
      <c r="K121" s="92"/>
      <c r="L121" s="400"/>
      <c r="M121" s="400"/>
      <c r="N121" s="400"/>
      <c r="O121" s="401"/>
    </row>
    <row r="122" spans="1:15" ht="30">
      <c r="A122" s="392" t="s">
        <v>346</v>
      </c>
      <c r="B122" s="132" t="s">
        <v>237</v>
      </c>
      <c r="C122" s="468" t="s">
        <v>235</v>
      </c>
      <c r="D122" s="394" t="s">
        <v>19</v>
      </c>
      <c r="E122" s="11">
        <v>2</v>
      </c>
      <c r="F122" s="12">
        <v>143.69</v>
      </c>
      <c r="G122" s="12">
        <v>10.64</v>
      </c>
      <c r="H122" s="12">
        <v>154.33000000000001</v>
      </c>
      <c r="I122" s="19">
        <v>308.66000000000003</v>
      </c>
      <c r="J122" s="395">
        <v>2</v>
      </c>
      <c r="K122" s="186" t="s">
        <v>62</v>
      </c>
      <c r="L122" s="396">
        <v>183.23</v>
      </c>
      <c r="M122" s="396">
        <v>13.04</v>
      </c>
      <c r="N122" s="396">
        <v>196.27</v>
      </c>
      <c r="O122" s="397">
        <f t="shared" si="7"/>
        <v>392.54</v>
      </c>
    </row>
    <row r="123" spans="1:15">
      <c r="A123" s="392" t="s">
        <v>347</v>
      </c>
      <c r="B123" s="132" t="s">
        <v>251</v>
      </c>
      <c r="C123" s="28" t="s">
        <v>117</v>
      </c>
      <c r="D123" s="394" t="s">
        <v>9</v>
      </c>
      <c r="E123" s="11">
        <v>10</v>
      </c>
      <c r="F123" s="12">
        <v>0.5</v>
      </c>
      <c r="G123" s="12">
        <v>1.06</v>
      </c>
      <c r="H123" s="12">
        <v>1.56</v>
      </c>
      <c r="I123" s="19">
        <v>15.600000000000001</v>
      </c>
      <c r="J123" s="395">
        <v>10</v>
      </c>
      <c r="K123" s="186" t="s">
        <v>9</v>
      </c>
      <c r="L123" s="396">
        <v>0.56000000000000005</v>
      </c>
      <c r="M123" s="396">
        <v>1.3</v>
      </c>
      <c r="N123" s="396">
        <v>1.86</v>
      </c>
      <c r="O123" s="397">
        <f t="shared" si="7"/>
        <v>18.600000000000001</v>
      </c>
    </row>
    <row r="124" spans="1:15">
      <c r="A124" s="392" t="s">
        <v>348</v>
      </c>
      <c r="B124" s="132" t="s">
        <v>252</v>
      </c>
      <c r="C124" s="28" t="s">
        <v>118</v>
      </c>
      <c r="D124" s="394" t="s">
        <v>9</v>
      </c>
      <c r="E124" s="11">
        <v>10</v>
      </c>
      <c r="F124" s="12">
        <v>2.08</v>
      </c>
      <c r="G124" s="12">
        <v>10.64</v>
      </c>
      <c r="H124" s="12">
        <v>12.72</v>
      </c>
      <c r="I124" s="19">
        <v>127.2</v>
      </c>
      <c r="J124" s="395">
        <v>10</v>
      </c>
      <c r="K124" s="186" t="s">
        <v>9</v>
      </c>
      <c r="L124" s="396">
        <v>5.96</v>
      </c>
      <c r="M124" s="396">
        <v>22.83</v>
      </c>
      <c r="N124" s="396">
        <v>28.79</v>
      </c>
      <c r="O124" s="397">
        <f t="shared" si="7"/>
        <v>287.89999999999998</v>
      </c>
    </row>
    <row r="125" spans="1:15">
      <c r="A125" s="392" t="s">
        <v>349</v>
      </c>
      <c r="B125" s="132" t="s">
        <v>253</v>
      </c>
      <c r="C125" s="28" t="s">
        <v>107</v>
      </c>
      <c r="D125" s="394" t="s">
        <v>19</v>
      </c>
      <c r="E125" s="31">
        <v>2</v>
      </c>
      <c r="F125" s="12">
        <v>1.8</v>
      </c>
      <c r="G125" s="12">
        <v>6.65</v>
      </c>
      <c r="H125" s="12">
        <v>8.4499999999999993</v>
      </c>
      <c r="I125" s="19">
        <v>16.899999999999999</v>
      </c>
      <c r="J125" s="430">
        <v>2</v>
      </c>
      <c r="K125" s="230" t="s">
        <v>8</v>
      </c>
      <c r="L125" s="396">
        <v>1.88</v>
      </c>
      <c r="M125" s="396">
        <v>8.16</v>
      </c>
      <c r="N125" s="396">
        <v>10.039999999999999</v>
      </c>
      <c r="O125" s="397">
        <f t="shared" si="7"/>
        <v>20.079999999999998</v>
      </c>
    </row>
    <row r="126" spans="1:15">
      <c r="A126" s="392" t="s">
        <v>350</v>
      </c>
      <c r="B126" s="132" t="s">
        <v>254</v>
      </c>
      <c r="C126" s="99" t="s">
        <v>109</v>
      </c>
      <c r="D126" s="394" t="s">
        <v>19</v>
      </c>
      <c r="E126" s="31">
        <v>2</v>
      </c>
      <c r="F126" s="12">
        <v>4.7</v>
      </c>
      <c r="G126" s="12">
        <v>9.0500000000000007</v>
      </c>
      <c r="H126" s="12">
        <v>13.75</v>
      </c>
      <c r="I126" s="19">
        <v>27.5</v>
      </c>
      <c r="J126" s="430">
        <v>2</v>
      </c>
      <c r="K126" s="230" t="s">
        <v>8</v>
      </c>
      <c r="L126" s="396">
        <v>5.72</v>
      </c>
      <c r="M126" s="396">
        <v>11.08</v>
      </c>
      <c r="N126" s="396">
        <v>16.8</v>
      </c>
      <c r="O126" s="397">
        <f t="shared" si="7"/>
        <v>33.6</v>
      </c>
    </row>
    <row r="127" spans="1:15">
      <c r="A127" s="407"/>
      <c r="B127" s="254"/>
      <c r="C127" s="462"/>
      <c r="D127" s="408"/>
      <c r="E127" s="225"/>
      <c r="F127" s="134"/>
      <c r="G127" s="134"/>
      <c r="H127" s="134"/>
      <c r="I127" s="23"/>
      <c r="J127" s="409"/>
      <c r="K127" s="232"/>
      <c r="L127" s="410"/>
      <c r="M127" s="410"/>
      <c r="N127" s="410"/>
      <c r="O127" s="401"/>
    </row>
    <row r="128" spans="1:15" ht="12.75" customHeight="1">
      <c r="A128" s="411">
        <v>9</v>
      </c>
      <c r="B128" s="239"/>
      <c r="C128" s="463" t="s">
        <v>89</v>
      </c>
      <c r="D128" s="412"/>
      <c r="E128" s="412"/>
      <c r="F128" s="412"/>
      <c r="G128" s="412"/>
      <c r="H128" s="412"/>
      <c r="I128" s="412"/>
      <c r="J128" s="413"/>
      <c r="K128" s="239"/>
      <c r="L128" s="413"/>
      <c r="M128" s="413"/>
      <c r="N128" s="413"/>
      <c r="O128" s="414">
        <f>SUM(O130:O135)</f>
        <v>1998.76</v>
      </c>
    </row>
    <row r="129" spans="1:15">
      <c r="A129" s="398" t="s">
        <v>351</v>
      </c>
      <c r="B129" s="93"/>
      <c r="C129" s="253" t="s">
        <v>59</v>
      </c>
      <c r="D129" s="399"/>
      <c r="E129" s="399"/>
      <c r="F129" s="399"/>
      <c r="G129" s="399"/>
      <c r="H129" s="399"/>
      <c r="I129" s="23"/>
      <c r="J129" s="400"/>
      <c r="K129" s="92"/>
      <c r="L129" s="400"/>
      <c r="M129" s="400"/>
      <c r="N129" s="400"/>
      <c r="O129" s="401"/>
    </row>
    <row r="130" spans="1:15">
      <c r="A130" s="415" t="s">
        <v>352</v>
      </c>
      <c r="B130" s="132" t="s">
        <v>211</v>
      </c>
      <c r="C130" s="14" t="s">
        <v>55</v>
      </c>
      <c r="D130" s="406" t="s">
        <v>8</v>
      </c>
      <c r="E130" s="100">
        <v>2</v>
      </c>
      <c r="F130" s="12">
        <v>85.77</v>
      </c>
      <c r="G130" s="12">
        <v>11.85</v>
      </c>
      <c r="H130" s="12">
        <v>97.62</v>
      </c>
      <c r="I130" s="52">
        <v>195.24</v>
      </c>
      <c r="J130" s="431">
        <v>2</v>
      </c>
      <c r="K130" s="245" t="s">
        <v>8</v>
      </c>
      <c r="L130" s="396">
        <v>97.97</v>
      </c>
      <c r="M130" s="396">
        <v>14.52</v>
      </c>
      <c r="N130" s="396">
        <v>112.49</v>
      </c>
      <c r="O130" s="397">
        <f t="shared" si="7"/>
        <v>224.98</v>
      </c>
    </row>
    <row r="131" spans="1:15">
      <c r="A131" s="415" t="s">
        <v>353</v>
      </c>
      <c r="B131" s="132" t="s">
        <v>212</v>
      </c>
      <c r="C131" s="14" t="s">
        <v>56</v>
      </c>
      <c r="D131" s="406" t="s">
        <v>8</v>
      </c>
      <c r="E131" s="100">
        <v>2</v>
      </c>
      <c r="F131" s="12">
        <v>337.33</v>
      </c>
      <c r="G131" s="12">
        <v>11.85</v>
      </c>
      <c r="H131" s="12">
        <v>349.18</v>
      </c>
      <c r="I131" s="52">
        <v>698.36</v>
      </c>
      <c r="J131" s="431">
        <v>2</v>
      </c>
      <c r="K131" s="245" t="s">
        <v>8</v>
      </c>
      <c r="L131" s="396">
        <v>350.98</v>
      </c>
      <c r="M131" s="396">
        <v>14.52</v>
      </c>
      <c r="N131" s="396">
        <v>365.5</v>
      </c>
      <c r="O131" s="397">
        <f t="shared" si="7"/>
        <v>731</v>
      </c>
    </row>
    <row r="132" spans="1:15">
      <c r="A132" s="415" t="s">
        <v>354</v>
      </c>
      <c r="B132" s="132" t="s">
        <v>213</v>
      </c>
      <c r="C132" s="464" t="s">
        <v>60</v>
      </c>
      <c r="D132" s="406" t="s">
        <v>8</v>
      </c>
      <c r="E132" s="100">
        <v>4</v>
      </c>
      <c r="F132" s="12">
        <v>201.18</v>
      </c>
      <c r="G132" s="12">
        <v>1.1200000000000001</v>
      </c>
      <c r="H132" s="12">
        <v>202.3</v>
      </c>
      <c r="I132" s="52">
        <v>809.2</v>
      </c>
      <c r="J132" s="431">
        <v>4</v>
      </c>
      <c r="K132" s="245" t="s">
        <v>8</v>
      </c>
      <c r="L132" s="396">
        <v>218.57</v>
      </c>
      <c r="M132" s="396">
        <v>1.38</v>
      </c>
      <c r="N132" s="396">
        <v>219.95</v>
      </c>
      <c r="O132" s="397">
        <f t="shared" si="7"/>
        <v>879.8</v>
      </c>
    </row>
    <row r="133" spans="1:15">
      <c r="A133" s="398" t="s">
        <v>355</v>
      </c>
      <c r="B133" s="93"/>
      <c r="C133" s="253" t="s">
        <v>332</v>
      </c>
      <c r="D133" s="399"/>
      <c r="E133" s="399"/>
      <c r="F133" s="399"/>
      <c r="G133" s="399"/>
      <c r="H133" s="399"/>
      <c r="I133" s="23"/>
      <c r="J133" s="400"/>
      <c r="K133" s="92"/>
      <c r="L133" s="400"/>
      <c r="M133" s="400"/>
      <c r="N133" s="400"/>
      <c r="O133" s="401"/>
    </row>
    <row r="134" spans="1:15">
      <c r="A134" s="415" t="s">
        <v>356</v>
      </c>
      <c r="B134" s="132" t="s">
        <v>214</v>
      </c>
      <c r="C134" s="21" t="s">
        <v>58</v>
      </c>
      <c r="D134" s="406" t="s">
        <v>8</v>
      </c>
      <c r="E134" s="100">
        <v>4</v>
      </c>
      <c r="F134" s="12">
        <v>15.98</v>
      </c>
      <c r="G134" s="12">
        <v>1.65</v>
      </c>
      <c r="H134" s="12">
        <v>17.63</v>
      </c>
      <c r="I134" s="52">
        <v>70.52</v>
      </c>
      <c r="J134" s="431">
        <v>4</v>
      </c>
      <c r="K134" s="245" t="s">
        <v>3</v>
      </c>
      <c r="L134" s="396">
        <v>19.600000000000001</v>
      </c>
      <c r="M134" s="396">
        <v>2.02</v>
      </c>
      <c r="N134" s="396">
        <v>21.62</v>
      </c>
      <c r="O134" s="397">
        <f t="shared" si="7"/>
        <v>86.48</v>
      </c>
    </row>
    <row r="135" spans="1:15" ht="30">
      <c r="A135" s="415" t="s">
        <v>357</v>
      </c>
      <c r="B135" s="9" t="s">
        <v>195</v>
      </c>
      <c r="C135" s="21" t="s">
        <v>57</v>
      </c>
      <c r="D135" s="406" t="s">
        <v>8</v>
      </c>
      <c r="E135" s="100">
        <v>2</v>
      </c>
      <c r="F135" s="432"/>
      <c r="G135" s="432"/>
      <c r="H135" s="16">
        <v>34.630000000000003</v>
      </c>
      <c r="I135" s="52">
        <v>69.260000000000005</v>
      </c>
      <c r="J135" s="431">
        <v>2</v>
      </c>
      <c r="K135" s="246" t="s">
        <v>3</v>
      </c>
      <c r="L135" s="433">
        <v>0</v>
      </c>
      <c r="M135" s="434">
        <v>38.26</v>
      </c>
      <c r="N135" s="425">
        <v>38.25</v>
      </c>
      <c r="O135" s="397">
        <f t="shared" si="7"/>
        <v>76.5</v>
      </c>
    </row>
    <row r="136" spans="1:15">
      <c r="A136" s="407"/>
      <c r="B136" s="254"/>
      <c r="C136" s="462"/>
      <c r="D136" s="408"/>
      <c r="E136" s="225"/>
      <c r="F136" s="134"/>
      <c r="G136" s="134"/>
      <c r="H136" s="134"/>
      <c r="I136" s="23"/>
      <c r="J136" s="409"/>
      <c r="K136" s="232"/>
      <c r="L136" s="410"/>
      <c r="M136" s="410"/>
      <c r="N136" s="410"/>
      <c r="O136" s="401"/>
    </row>
    <row r="137" spans="1:15" ht="12.75" customHeight="1">
      <c r="A137" s="411">
        <v>10</v>
      </c>
      <c r="B137" s="239"/>
      <c r="C137" s="463" t="s">
        <v>147</v>
      </c>
      <c r="D137" s="412"/>
      <c r="E137" s="412"/>
      <c r="F137" s="412"/>
      <c r="G137" s="412"/>
      <c r="H137" s="412"/>
      <c r="I137" s="412"/>
      <c r="J137" s="413"/>
      <c r="K137" s="239"/>
      <c r="L137" s="413"/>
      <c r="M137" s="413"/>
      <c r="N137" s="413"/>
      <c r="O137" s="414">
        <f>SUM(O138:O154)</f>
        <v>30765.119999999999</v>
      </c>
    </row>
    <row r="138" spans="1:15" ht="60">
      <c r="A138" s="392" t="s">
        <v>358</v>
      </c>
      <c r="B138" s="132" t="s">
        <v>215</v>
      </c>
      <c r="C138" s="46" t="s">
        <v>91</v>
      </c>
      <c r="D138" s="394" t="s">
        <v>192</v>
      </c>
      <c r="E138" s="11">
        <v>400</v>
      </c>
      <c r="F138" s="12">
        <v>4.66</v>
      </c>
      <c r="G138" s="12">
        <v>2.74</v>
      </c>
      <c r="H138" s="12">
        <v>7.4</v>
      </c>
      <c r="I138" s="101">
        <v>2960</v>
      </c>
      <c r="J138" s="395">
        <v>100</v>
      </c>
      <c r="K138" s="186" t="s">
        <v>3</v>
      </c>
      <c r="L138" s="396">
        <v>5.16</v>
      </c>
      <c r="M138" s="396">
        <v>3.38</v>
      </c>
      <c r="N138" s="396">
        <v>8.5399999999999991</v>
      </c>
      <c r="O138" s="397">
        <f t="shared" si="7"/>
        <v>853.99999999999989</v>
      </c>
    </row>
    <row r="139" spans="1:15" ht="30">
      <c r="A139" s="392" t="s">
        <v>359</v>
      </c>
      <c r="B139" s="276" t="s">
        <v>380</v>
      </c>
      <c r="C139" s="470" t="s">
        <v>382</v>
      </c>
      <c r="D139" s="435" t="s">
        <v>381</v>
      </c>
      <c r="E139" s="11">
        <v>7</v>
      </c>
      <c r="F139" s="11"/>
      <c r="G139" s="11"/>
      <c r="H139" s="12">
        <v>246.05</v>
      </c>
      <c r="I139" s="19">
        <f t="shared" ref="I139:I141" si="8">E139*H139</f>
        <v>1722.3500000000001</v>
      </c>
      <c r="J139" s="436">
        <v>30</v>
      </c>
      <c r="K139" s="185" t="s">
        <v>8</v>
      </c>
      <c r="L139" s="437">
        <v>78.23</v>
      </c>
      <c r="M139" s="395">
        <v>15.23</v>
      </c>
      <c r="N139" s="395">
        <f>L139+M139</f>
        <v>93.460000000000008</v>
      </c>
      <c r="O139" s="397">
        <f t="shared" si="7"/>
        <v>2803.8</v>
      </c>
    </row>
    <row r="140" spans="1:15">
      <c r="A140" s="392" t="s">
        <v>360</v>
      </c>
      <c r="B140" s="276" t="s">
        <v>383</v>
      </c>
      <c r="C140" s="469" t="s">
        <v>384</v>
      </c>
      <c r="D140" s="438"/>
      <c r="E140" s="36"/>
      <c r="F140" s="36"/>
      <c r="G140" s="36"/>
      <c r="H140" s="153"/>
      <c r="I140" s="282"/>
      <c r="J140" s="439">
        <v>3</v>
      </c>
      <c r="K140" s="283" t="s">
        <v>8</v>
      </c>
      <c r="L140" s="279">
        <v>50.82</v>
      </c>
      <c r="M140" s="279">
        <v>15.45</v>
      </c>
      <c r="N140" s="279">
        <v>66.27</v>
      </c>
      <c r="O140" s="397"/>
    </row>
    <row r="141" spans="1:15" s="1" customFormat="1">
      <c r="A141" s="392" t="s">
        <v>361</v>
      </c>
      <c r="B141" s="151" t="s">
        <v>216</v>
      </c>
      <c r="C141" s="200" t="s">
        <v>385</v>
      </c>
      <c r="D141" s="440" t="s">
        <v>9</v>
      </c>
      <c r="E141" s="36">
        <v>10</v>
      </c>
      <c r="F141" s="153">
        <v>2.08</v>
      </c>
      <c r="G141" s="153">
        <v>10.64</v>
      </c>
      <c r="H141" s="153">
        <v>12.72</v>
      </c>
      <c r="I141" s="154">
        <f t="shared" si="8"/>
        <v>127.2</v>
      </c>
      <c r="J141" s="439">
        <v>50</v>
      </c>
      <c r="K141" s="190" t="s">
        <v>9</v>
      </c>
      <c r="L141" s="441">
        <v>2.7</v>
      </c>
      <c r="M141" s="441">
        <v>13.2</v>
      </c>
      <c r="N141" s="441">
        <v>15.9</v>
      </c>
      <c r="O141" s="397">
        <f t="shared" ref="O141:O154" si="9">N141*J141</f>
        <v>795</v>
      </c>
    </row>
    <row r="142" spans="1:15" s="1" customFormat="1">
      <c r="A142" s="392" t="s">
        <v>362</v>
      </c>
      <c r="B142" s="132" t="s">
        <v>619</v>
      </c>
      <c r="C142" s="46" t="s">
        <v>157</v>
      </c>
      <c r="D142" s="394" t="s">
        <v>9</v>
      </c>
      <c r="E142" s="11">
        <v>20</v>
      </c>
      <c r="F142" s="12">
        <v>0.8</v>
      </c>
      <c r="G142" s="12">
        <v>1.32</v>
      </c>
      <c r="H142" s="12">
        <v>2.12</v>
      </c>
      <c r="I142" s="19">
        <v>42.400000000000006</v>
      </c>
      <c r="J142" s="395">
        <v>100</v>
      </c>
      <c r="K142" s="186" t="s">
        <v>9</v>
      </c>
      <c r="L142" s="396">
        <v>0.92</v>
      </c>
      <c r="M142" s="396">
        <v>1.63</v>
      </c>
      <c r="N142" s="396">
        <v>2.5499999999999998</v>
      </c>
      <c r="O142" s="397">
        <f t="shared" si="9"/>
        <v>254.99999999999997</v>
      </c>
    </row>
    <row r="143" spans="1:15" s="1" customFormat="1">
      <c r="A143" s="392" t="s">
        <v>405</v>
      </c>
      <c r="B143" s="482"/>
      <c r="C143" s="284" t="s">
        <v>175</v>
      </c>
      <c r="D143" s="442"/>
      <c r="E143" s="442"/>
      <c r="F143" s="442"/>
      <c r="G143" s="442"/>
      <c r="H143" s="442"/>
      <c r="I143" s="286"/>
      <c r="J143" s="443"/>
      <c r="K143" s="285"/>
      <c r="L143" s="443"/>
      <c r="M143" s="443"/>
      <c r="N143" s="443"/>
      <c r="O143" s="401"/>
    </row>
    <row r="144" spans="1:15" s="1" customFormat="1">
      <c r="A144" s="444" t="s">
        <v>406</v>
      </c>
      <c r="B144" s="132" t="s">
        <v>278</v>
      </c>
      <c r="C144" s="131" t="s">
        <v>279</v>
      </c>
      <c r="D144" s="393" t="s">
        <v>5</v>
      </c>
      <c r="E144" s="396">
        <v>20</v>
      </c>
      <c r="F144" s="405">
        <v>83.18</v>
      </c>
      <c r="G144" s="405">
        <v>20.87</v>
      </c>
      <c r="H144" s="405">
        <v>104.05</v>
      </c>
      <c r="I144" s="102"/>
      <c r="J144" s="396">
        <v>8</v>
      </c>
      <c r="K144" s="139" t="s">
        <v>5</v>
      </c>
      <c r="L144" s="396">
        <v>83.18</v>
      </c>
      <c r="M144" s="396">
        <v>20.87</v>
      </c>
      <c r="N144" s="396">
        <v>104.05</v>
      </c>
      <c r="O144" s="397">
        <f t="shared" si="9"/>
        <v>832.4</v>
      </c>
    </row>
    <row r="145" spans="1:15" s="1" customFormat="1">
      <c r="A145" s="444" t="s">
        <v>407</v>
      </c>
      <c r="B145" s="132" t="s">
        <v>280</v>
      </c>
      <c r="C145" s="131" t="s">
        <v>281</v>
      </c>
      <c r="D145" s="393" t="s">
        <v>5</v>
      </c>
      <c r="E145" s="396">
        <v>10</v>
      </c>
      <c r="F145" s="405">
        <v>94.08</v>
      </c>
      <c r="G145" s="405">
        <v>0.14000000000000001</v>
      </c>
      <c r="H145" s="405">
        <v>94.22</v>
      </c>
      <c r="I145" s="102"/>
      <c r="J145" s="396">
        <v>4</v>
      </c>
      <c r="K145" s="139" t="s">
        <v>5</v>
      </c>
      <c r="L145" s="396">
        <v>94.08</v>
      </c>
      <c r="M145" s="396">
        <v>0.14000000000000001</v>
      </c>
      <c r="N145" s="396">
        <v>94.22</v>
      </c>
      <c r="O145" s="397">
        <f t="shared" si="9"/>
        <v>376.88</v>
      </c>
    </row>
    <row r="146" spans="1:15" s="1" customFormat="1">
      <c r="A146" s="444" t="s">
        <v>408</v>
      </c>
      <c r="B146" s="132" t="s">
        <v>282</v>
      </c>
      <c r="C146" s="131" t="s">
        <v>283</v>
      </c>
      <c r="D146" s="393" t="s">
        <v>16</v>
      </c>
      <c r="E146" s="396">
        <v>2325</v>
      </c>
      <c r="F146" s="405">
        <v>4.45</v>
      </c>
      <c r="G146" s="405">
        <v>0.88</v>
      </c>
      <c r="H146" s="405">
        <v>5.33</v>
      </c>
      <c r="I146" s="102"/>
      <c r="J146" s="396">
        <v>20</v>
      </c>
      <c r="K146" s="139" t="s">
        <v>16</v>
      </c>
      <c r="L146" s="396">
        <v>4.45</v>
      </c>
      <c r="M146" s="396">
        <v>0.88</v>
      </c>
      <c r="N146" s="396">
        <v>5.33</v>
      </c>
      <c r="O146" s="397">
        <f t="shared" si="9"/>
        <v>106.6</v>
      </c>
    </row>
    <row r="147" spans="1:15" s="1" customFormat="1">
      <c r="A147" s="444" t="s">
        <v>409</v>
      </c>
      <c r="B147" s="311" t="s">
        <v>645</v>
      </c>
      <c r="C147" s="14" t="s">
        <v>646</v>
      </c>
      <c r="D147" s="393" t="s">
        <v>5</v>
      </c>
      <c r="E147" s="396">
        <v>44</v>
      </c>
      <c r="F147" s="405">
        <v>316.11</v>
      </c>
      <c r="G147" s="405">
        <v>0</v>
      </c>
      <c r="H147" s="405">
        <v>316.11</v>
      </c>
      <c r="I147" s="102"/>
      <c r="J147" s="396">
        <v>2</v>
      </c>
      <c r="K147" s="139" t="s">
        <v>5</v>
      </c>
      <c r="L147" s="312">
        <v>243.71</v>
      </c>
      <c r="M147" s="312">
        <v>87.9</v>
      </c>
      <c r="N147" s="312">
        <v>331.61</v>
      </c>
      <c r="O147" s="397">
        <f t="shared" si="9"/>
        <v>663.22</v>
      </c>
    </row>
    <row r="148" spans="1:15" s="1" customFormat="1">
      <c r="A148" s="444" t="s">
        <v>410</v>
      </c>
      <c r="B148" s="132" t="s">
        <v>284</v>
      </c>
      <c r="C148" s="131" t="s">
        <v>285</v>
      </c>
      <c r="D148" s="393" t="s">
        <v>5</v>
      </c>
      <c r="E148" s="396">
        <v>80</v>
      </c>
      <c r="F148" s="405">
        <v>0</v>
      </c>
      <c r="G148" s="405">
        <v>58.59</v>
      </c>
      <c r="H148" s="405">
        <v>58.59</v>
      </c>
      <c r="I148" s="102"/>
      <c r="J148" s="396">
        <v>2</v>
      </c>
      <c r="K148" s="139" t="s">
        <v>5</v>
      </c>
      <c r="L148" s="396">
        <v>0</v>
      </c>
      <c r="M148" s="396">
        <v>58.59</v>
      </c>
      <c r="N148" s="396">
        <v>58.59</v>
      </c>
      <c r="O148" s="397">
        <f t="shared" si="9"/>
        <v>117.18</v>
      </c>
    </row>
    <row r="149" spans="1:15" s="1" customFormat="1">
      <c r="A149" s="444" t="s">
        <v>411</v>
      </c>
      <c r="B149" s="132" t="s">
        <v>286</v>
      </c>
      <c r="C149" s="131" t="s">
        <v>287</v>
      </c>
      <c r="D149" s="393" t="s">
        <v>3</v>
      </c>
      <c r="E149" s="396">
        <v>400</v>
      </c>
      <c r="F149" s="405">
        <v>10.73</v>
      </c>
      <c r="G149" s="405">
        <v>0</v>
      </c>
      <c r="H149" s="405">
        <v>10.73</v>
      </c>
      <c r="I149" s="102"/>
      <c r="J149" s="396">
        <v>2</v>
      </c>
      <c r="K149" s="247" t="s">
        <v>5</v>
      </c>
      <c r="L149" s="396">
        <v>10.73</v>
      </c>
      <c r="M149" s="396">
        <v>0</v>
      </c>
      <c r="N149" s="396">
        <v>10.73</v>
      </c>
      <c r="O149" s="397">
        <f t="shared" si="9"/>
        <v>21.46</v>
      </c>
    </row>
    <row r="150" spans="1:15" s="1" customFormat="1" ht="30">
      <c r="A150" s="444" t="s">
        <v>412</v>
      </c>
      <c r="B150" s="132" t="s">
        <v>255</v>
      </c>
      <c r="C150" s="46" t="s">
        <v>647</v>
      </c>
      <c r="D150" s="394" t="s">
        <v>3</v>
      </c>
      <c r="E150" s="11">
        <v>270</v>
      </c>
      <c r="F150" s="12">
        <v>39.58</v>
      </c>
      <c r="G150" s="12">
        <v>10.86</v>
      </c>
      <c r="H150" s="12">
        <v>50.44</v>
      </c>
      <c r="I150" s="19">
        <v>13618.8</v>
      </c>
      <c r="J150" s="395">
        <v>302</v>
      </c>
      <c r="K150" s="186" t="s">
        <v>3</v>
      </c>
      <c r="L150" s="396">
        <v>42.46</v>
      </c>
      <c r="M150" s="396">
        <v>13.34</v>
      </c>
      <c r="N150" s="396">
        <v>55.8</v>
      </c>
      <c r="O150" s="397">
        <f t="shared" si="9"/>
        <v>16851.599999999999</v>
      </c>
    </row>
    <row r="151" spans="1:15" s="1" customFormat="1">
      <c r="A151" s="444" t="s">
        <v>413</v>
      </c>
      <c r="B151" s="483" t="s">
        <v>401</v>
      </c>
      <c r="C151" s="471" t="s">
        <v>402</v>
      </c>
      <c r="D151" s="394"/>
      <c r="E151" s="11"/>
      <c r="F151" s="12"/>
      <c r="G151" s="12"/>
      <c r="H151" s="12"/>
      <c r="I151" s="19"/>
      <c r="J151" s="395">
        <v>8</v>
      </c>
      <c r="K151" s="186" t="s">
        <v>9</v>
      </c>
      <c r="L151" s="374">
        <v>33.51</v>
      </c>
      <c r="M151" s="374">
        <v>23.79</v>
      </c>
      <c r="N151" s="374">
        <v>57.3</v>
      </c>
      <c r="O151" s="397">
        <f t="shared" si="9"/>
        <v>458.4</v>
      </c>
    </row>
    <row r="152" spans="1:15" s="1" customFormat="1">
      <c r="A152" s="444" t="s">
        <v>414</v>
      </c>
      <c r="B152" s="483" t="s">
        <v>403</v>
      </c>
      <c r="C152" s="471" t="s">
        <v>404</v>
      </c>
      <c r="D152" s="394"/>
      <c r="E152" s="11"/>
      <c r="F152" s="12"/>
      <c r="G152" s="12"/>
      <c r="H152" s="12"/>
      <c r="I152" s="19"/>
      <c r="J152" s="395">
        <v>2</v>
      </c>
      <c r="K152" s="186" t="s">
        <v>5</v>
      </c>
      <c r="L152" s="374">
        <v>0</v>
      </c>
      <c r="M152" s="374">
        <v>36.630000000000003</v>
      </c>
      <c r="N152" s="374">
        <v>36.630000000000003</v>
      </c>
      <c r="O152" s="397">
        <f t="shared" si="9"/>
        <v>73.260000000000005</v>
      </c>
    </row>
    <row r="153" spans="1:15" s="1" customFormat="1">
      <c r="A153" s="444" t="s">
        <v>415</v>
      </c>
      <c r="B153" s="311" t="s">
        <v>538</v>
      </c>
      <c r="C153" s="14" t="s">
        <v>648</v>
      </c>
      <c r="D153" s="445"/>
      <c r="E153" s="36"/>
      <c r="F153" s="153"/>
      <c r="G153" s="153"/>
      <c r="H153" s="153"/>
      <c r="I153" s="102"/>
      <c r="J153" s="446">
        <v>72</v>
      </c>
      <c r="K153" s="247" t="s">
        <v>9</v>
      </c>
      <c r="L153" s="402">
        <v>28.58</v>
      </c>
      <c r="M153" s="402">
        <v>8.83</v>
      </c>
      <c r="N153" s="402">
        <v>37.409999999999997</v>
      </c>
      <c r="O153" s="397">
        <f t="shared" si="9"/>
        <v>2693.5199999999995</v>
      </c>
    </row>
    <row r="154" spans="1:15" s="1" customFormat="1">
      <c r="A154" s="447" t="s">
        <v>539</v>
      </c>
      <c r="B154" s="201" t="s">
        <v>256</v>
      </c>
      <c r="C154" s="223" t="s">
        <v>176</v>
      </c>
      <c r="D154" s="448" t="s">
        <v>3</v>
      </c>
      <c r="E154" s="204">
        <v>180</v>
      </c>
      <c r="F154" s="205">
        <v>13.44</v>
      </c>
      <c r="G154" s="205">
        <v>6.5</v>
      </c>
      <c r="H154" s="205">
        <v>19.940000000000001</v>
      </c>
      <c r="I154" s="224">
        <v>3589.2000000000003</v>
      </c>
      <c r="J154" s="449">
        <v>180</v>
      </c>
      <c r="K154" s="234" t="s">
        <v>9</v>
      </c>
      <c r="L154" s="450">
        <v>13.48</v>
      </c>
      <c r="M154" s="450">
        <v>7.98</v>
      </c>
      <c r="N154" s="450">
        <v>21.46</v>
      </c>
      <c r="O154" s="451">
        <f t="shared" si="9"/>
        <v>3862.8</v>
      </c>
    </row>
    <row r="155" spans="1:15">
      <c r="A155" s="452"/>
      <c r="B155" s="47"/>
      <c r="C155" s="472"/>
      <c r="D155" s="453"/>
      <c r="E155" s="453"/>
      <c r="F155" s="453"/>
      <c r="G155" s="453"/>
      <c r="H155" s="453"/>
      <c r="I155" s="288"/>
      <c r="J155" s="454"/>
      <c r="K155" s="287"/>
      <c r="L155" s="454"/>
      <c r="M155" s="454"/>
      <c r="N155" s="454"/>
      <c r="O155" s="455"/>
    </row>
    <row r="156" spans="1:15" ht="12.75" customHeight="1">
      <c r="A156" s="525" t="s">
        <v>84</v>
      </c>
      <c r="B156" s="526"/>
      <c r="C156" s="526"/>
      <c r="D156" s="526"/>
      <c r="E156" s="526"/>
      <c r="F156" s="526"/>
      <c r="G156" s="526"/>
      <c r="H156" s="526"/>
      <c r="I156" s="526"/>
      <c r="J156" s="526"/>
      <c r="K156" s="526"/>
      <c r="L156" s="526"/>
      <c r="M156" s="527"/>
      <c r="N156" s="519">
        <f>O2+O8+O17++O40+O44+O48+O73+O107+O128+O137</f>
        <v>132274.1594</v>
      </c>
      <c r="O156" s="520"/>
    </row>
    <row r="157" spans="1:15" ht="12.75" customHeight="1">
      <c r="A157" s="528" t="s">
        <v>93</v>
      </c>
      <c r="B157" s="529"/>
      <c r="C157" s="529"/>
      <c r="D157" s="529"/>
      <c r="E157" s="529"/>
      <c r="F157" s="529"/>
      <c r="G157" s="529"/>
      <c r="H157" s="529"/>
      <c r="I157" s="529"/>
      <c r="J157" s="529"/>
      <c r="K157" s="529"/>
      <c r="L157" s="529"/>
      <c r="M157" s="530"/>
      <c r="N157" s="521">
        <f>N156*0.3</f>
        <v>39682.247819999997</v>
      </c>
      <c r="O157" s="522"/>
    </row>
    <row r="158" spans="1:15" ht="12.75" customHeight="1">
      <c r="A158" s="531" t="s">
        <v>90</v>
      </c>
      <c r="B158" s="532"/>
      <c r="C158" s="532"/>
      <c r="D158" s="532"/>
      <c r="E158" s="532"/>
      <c r="F158" s="532"/>
      <c r="G158" s="532"/>
      <c r="H158" s="532"/>
      <c r="I158" s="532"/>
      <c r="J158" s="532"/>
      <c r="K158" s="532"/>
      <c r="L158" s="532"/>
      <c r="M158" s="533"/>
      <c r="N158" s="523">
        <f>N156+N157</f>
        <v>171956.40721999999</v>
      </c>
      <c r="O158" s="524"/>
    </row>
    <row r="159" spans="1:15">
      <c r="A159" s="456"/>
      <c r="C159" s="50"/>
      <c r="D159" s="457"/>
      <c r="E159" s="4"/>
      <c r="F159" s="4"/>
      <c r="G159" s="4"/>
      <c r="H159" s="4"/>
      <c r="I159" s="4"/>
      <c r="J159" s="458"/>
      <c r="K159" s="196"/>
      <c r="L159" s="458"/>
      <c r="M159" s="458"/>
      <c r="N159" s="458"/>
      <c r="O159" s="458"/>
    </row>
    <row r="160" spans="1:15">
      <c r="A160" s="456"/>
      <c r="D160" s="459"/>
      <c r="J160" s="460"/>
      <c r="L160" s="460"/>
      <c r="M160" s="460"/>
      <c r="N160" s="460"/>
      <c r="O160" s="460"/>
    </row>
  </sheetData>
  <mergeCells count="6">
    <mergeCell ref="N156:O156"/>
    <mergeCell ref="N157:O157"/>
    <mergeCell ref="N158:O158"/>
    <mergeCell ref="A156:M156"/>
    <mergeCell ref="A157:M157"/>
    <mergeCell ref="A158:M158"/>
  </mergeCells>
  <phoneticPr fontId="0" type="noConversion"/>
  <printOptions horizontalCentered="1"/>
  <pageMargins left="0.19685039370078741" right="0.19685039370078741" top="1.1811023622047245" bottom="0.98425196850393704" header="0.19685039370078741" footer="0.19685039370078741"/>
  <pageSetup paperSize="9" scale="66" fitToHeight="0" orientation="landscape" r:id="rId1"/>
  <headerFooter>
    <oddHeader>&amp;L&amp;G&amp;C&amp;"Ecofont Vera Sans,Regular"&amp;14
MUCJI - Arpoador
Termino de Edificações
&amp;A&amp;R&amp;"Ecofont Vera Sans,Regular"&amp;12
Planilha de Custos
Boltetim CPOS 171 - NOV/2017</oddHeader>
    <oddFooter>&amp;L&amp;G&amp;C&amp;"Ecofont Vera Sans,Regular"Av. Prof. Frederico Hermann Júnior, 345 – Prédio 12, 1°andar
(11) 2997-5000 – www.fflorestal.sp.gov.br
Página &amp;P de &amp;N&amp;R&amp;"Arial Rounded MT Bold,Normal"&amp;14Folha:_____________
Proc.: ________/____
Rubrica: __________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Normal="100" workbookViewId="0">
      <selection activeCell="D20" sqref="D20"/>
    </sheetView>
  </sheetViews>
  <sheetFormatPr defaultRowHeight="15"/>
  <cols>
    <col min="1" max="1" width="10" style="329" customWidth="1"/>
    <col min="2" max="2" width="21.5703125" style="354" customWidth="1"/>
    <col min="3" max="3" width="112.7109375" style="329" customWidth="1"/>
    <col min="4" max="4" width="15.140625" style="329" customWidth="1"/>
    <col min="5" max="5" width="8.42578125" style="329" customWidth="1"/>
    <col min="6" max="7" width="14" style="329" customWidth="1"/>
    <col min="8" max="8" width="13.7109375" style="329" customWidth="1"/>
    <col min="9" max="9" width="17.5703125" style="329" customWidth="1"/>
    <col min="10" max="16384" width="9.140625" style="329"/>
  </cols>
  <sheetData>
    <row r="1" spans="1:15" ht="30" customHeight="1">
      <c r="A1" s="265" t="s">
        <v>81</v>
      </c>
      <c r="B1" s="266" t="s">
        <v>119</v>
      </c>
      <c r="C1" s="267" t="s">
        <v>82</v>
      </c>
      <c r="D1" s="320" t="s">
        <v>188</v>
      </c>
      <c r="E1" s="268" t="s">
        <v>83</v>
      </c>
      <c r="F1" s="313" t="s">
        <v>189</v>
      </c>
      <c r="G1" s="313" t="s">
        <v>190</v>
      </c>
      <c r="H1" s="313" t="s">
        <v>191</v>
      </c>
      <c r="I1" s="314" t="s">
        <v>84</v>
      </c>
    </row>
    <row r="2" spans="1:15">
      <c r="A2" s="338">
        <v>1</v>
      </c>
      <c r="B2" s="339"/>
      <c r="C2" s="340" t="s">
        <v>460</v>
      </c>
      <c r="D2" s="341"/>
      <c r="E2" s="341"/>
      <c r="F2" s="341"/>
      <c r="G2" s="341"/>
      <c r="H2" s="341"/>
      <c r="I2" s="342"/>
    </row>
    <row r="3" spans="1:15">
      <c r="A3" s="343" t="s">
        <v>0</v>
      </c>
      <c r="B3" s="345" t="s">
        <v>458</v>
      </c>
      <c r="C3" s="344" t="s">
        <v>459</v>
      </c>
      <c r="D3" s="352">
        <v>140</v>
      </c>
      <c r="E3" s="346" t="s">
        <v>400</v>
      </c>
      <c r="F3" s="346"/>
      <c r="G3" s="347">
        <v>362.08</v>
      </c>
      <c r="H3" s="347">
        <v>362.08</v>
      </c>
      <c r="I3" s="348">
        <f>D3*H3</f>
        <v>50691.199999999997</v>
      </c>
    </row>
    <row r="4" spans="1:15">
      <c r="A4" s="349" t="s">
        <v>18</v>
      </c>
      <c r="B4" s="132" t="s">
        <v>461</v>
      </c>
      <c r="C4" s="131" t="s">
        <v>462</v>
      </c>
      <c r="D4" s="353">
        <v>280</v>
      </c>
      <c r="E4" s="350" t="s">
        <v>400</v>
      </c>
      <c r="F4" s="350"/>
      <c r="G4" s="317">
        <v>78.319999999999993</v>
      </c>
      <c r="H4" s="317">
        <v>78.319999999999993</v>
      </c>
      <c r="I4" s="351">
        <f>D4*H4</f>
        <v>21929.599999999999</v>
      </c>
    </row>
    <row r="6" spans="1:15">
      <c r="A6" s="484" t="s">
        <v>84</v>
      </c>
      <c r="B6" s="485"/>
      <c r="C6" s="485"/>
      <c r="D6" s="485"/>
      <c r="E6" s="485"/>
      <c r="F6" s="485"/>
      <c r="G6" s="485"/>
      <c r="H6" s="331"/>
      <c r="I6" s="332">
        <f>SUM(I3:I4)</f>
        <v>72620.799999999988</v>
      </c>
      <c r="J6" s="337"/>
      <c r="K6" s="330"/>
      <c r="L6" s="330"/>
      <c r="M6" s="330"/>
      <c r="N6" s="534"/>
      <c r="O6" s="534"/>
    </row>
    <row r="7" spans="1:15">
      <c r="A7" s="486" t="s">
        <v>463</v>
      </c>
      <c r="B7" s="487"/>
      <c r="C7" s="487"/>
      <c r="D7" s="487"/>
      <c r="E7" s="487"/>
      <c r="F7" s="487"/>
      <c r="G7" s="487"/>
      <c r="H7" s="333"/>
      <c r="I7" s="334">
        <f>I6*1.02</f>
        <v>74073.215999999986</v>
      </c>
      <c r="J7" s="337"/>
      <c r="K7" s="330"/>
      <c r="L7" s="330"/>
      <c r="M7" s="330"/>
      <c r="N7" s="534"/>
      <c r="O7" s="534"/>
    </row>
    <row r="8" spans="1:15">
      <c r="A8" s="488" t="s">
        <v>90</v>
      </c>
      <c r="B8" s="489"/>
      <c r="C8" s="489"/>
      <c r="D8" s="489"/>
      <c r="E8" s="489"/>
      <c r="F8" s="489"/>
      <c r="G8" s="489"/>
      <c r="H8" s="335"/>
      <c r="I8" s="336">
        <f>I6</f>
        <v>72620.799999999988</v>
      </c>
      <c r="J8" s="337"/>
      <c r="K8" s="330"/>
      <c r="L8" s="330"/>
      <c r="M8" s="330"/>
      <c r="N8" s="534"/>
      <c r="O8" s="534"/>
    </row>
  </sheetData>
  <mergeCells count="6">
    <mergeCell ref="A6:G6"/>
    <mergeCell ref="A7:G7"/>
    <mergeCell ref="A8:G8"/>
    <mergeCell ref="N6:O6"/>
    <mergeCell ref="N7:O7"/>
    <mergeCell ref="N8:O8"/>
  </mergeCells>
  <printOptions horizontalCentered="1"/>
  <pageMargins left="0.19685039370078741" right="0.19685039370078741" top="1.1811023622047245" bottom="0.98425196850393704" header="0.19685039370078741" footer="0.19685039370078741"/>
  <pageSetup paperSize="9" scale="64" fitToHeight="0" orientation="landscape" verticalDpi="0" r:id="rId1"/>
  <headerFooter>
    <oddHeader>&amp;L&amp;G&amp;C&amp;"Ecofont Vera Sans,Regular"&amp;14
MUCJI - Arpoador
Termino de Edificações
&amp;A&amp;R&amp;"Ecofont Vera Sans,Regular"&amp;12
Planilha de Custos
Boltetim CPOS 171 - NOV/2017</oddHeader>
    <oddFooter>&amp;L&amp;G&amp;C&amp;"Ecofont Vera Sans,Regular"Av. Prof. Frederico Hermann Júnior, 345 – Prédio 12, 1°andar
(11) 2997-5000 – www.fflorestal.sp.gov.br
Página &amp;P de &amp;N&amp;R&amp;"Arial Rounded MT Bold,Normal"&amp;14Folha:_____________
Proc.: ________/____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Cronograma</vt:lpstr>
      <vt:lpstr>Base de Proteção</vt:lpstr>
      <vt:lpstr>Alojamento</vt:lpstr>
      <vt:lpstr>Centro de Educação</vt:lpstr>
      <vt:lpstr>Adm. e Gerenc.</vt:lpstr>
      <vt:lpstr>'Adm. e Gerenc.'!Area_de_impressao</vt:lpstr>
      <vt:lpstr>Alojamento!Area_de_impressao</vt:lpstr>
      <vt:lpstr>'Base de Proteção'!Area_de_impressao</vt:lpstr>
      <vt:lpstr>'Centro de Educação'!Area_de_impressao</vt:lpstr>
      <vt:lpstr>Cronograma!Area_de_impressao</vt:lpstr>
      <vt:lpstr>Alojamento!Titulos_de_impressao</vt:lpstr>
      <vt:lpstr>'Base de Proteção'!Titulos_de_impressao</vt:lpstr>
      <vt:lpstr>'Centro de Educação'!Titulos_de_impressao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serra do mar</dc:title>
  <dc:subject>CV - orçamento</dc:subject>
  <dc:creator>Rai Ferreira</dc:creator>
  <cp:lastModifiedBy>rlferreira</cp:lastModifiedBy>
  <cp:lastPrinted>2017-12-06T14:17:15Z</cp:lastPrinted>
  <dcterms:created xsi:type="dcterms:W3CDTF">1998-09-28T13:48:05Z</dcterms:created>
  <dcterms:modified xsi:type="dcterms:W3CDTF">2018-01-11T12:19:54Z</dcterms:modified>
</cp:coreProperties>
</file>